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oike-y\Desktop\"/>
    </mc:Choice>
  </mc:AlternateContent>
  <xr:revisionPtr revIDLastSave="0" documentId="13_ncr:1_{E71794CC-9C9F-45EF-8701-209A5A379361}" xr6:coauthVersionLast="47" xr6:coauthVersionMax="47" xr10:uidLastSave="{00000000-0000-0000-0000-000000000000}"/>
  <workbookProtection workbookAlgorithmName="SHA-512" workbookHashValue="eo/kkMQrWFcxhfHKg4eopQxtpRXTcp3pMfCEUjyoVUVkmf4HUGIxORcV5eopErXnmULZfceTB/6rGh4kP/U7ow==" workbookSaltValue="nk7Q2hQ2TUrXTM1Dkn8YEA==" workbookSpinCount="100000" lockStructure="1"/>
  <bookViews>
    <workbookView xWindow="-120" yWindow="-120" windowWidth="29040" windowHeight="15840" xr2:uid="{CFC2E17D-7DB9-4481-A684-8452289C2FE1}"/>
  </bookViews>
  <sheets>
    <sheet name="算定表" sheetId="1" r:id="rId1"/>
    <sheet name="基本手数料" sheetId="8" r:id="rId2"/>
    <sheet name="構造審査料" sheetId="2" r:id="rId3"/>
    <sheet name="天空率他" sheetId="7" r:id="rId4"/>
    <sheet name="中間・完了検査" sheetId="6" r:id="rId5"/>
  </sheets>
  <externalReferences>
    <externalReference r:id="rId6"/>
    <externalReference r:id="rId7"/>
    <externalReference r:id="rId8"/>
  </externalReferences>
  <definedNames>
    <definedName name="__IntlFixup" hidden="1">TRUE</definedName>
    <definedName name="__IntlFixupTable" hidden="1">#REF!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#REF!</definedName>
    <definedName name="apply_sentei">#REF!</definedName>
    <definedName name="apply_TANTO_USER_ID">[2]Data!$F$1339</definedName>
    <definedName name="apply_TARGET_KIND">[2]Data!$F$40</definedName>
    <definedName name="apply_torisage">#REF!</definedName>
    <definedName name="apply_TORISAGE_DATE">[2]Data!$F$1371</definedName>
    <definedName name="apply_TORISAGE_RIYU">[2]Data!$F$1372</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#REF!</definedName>
    <definedName name="build_bouka">#REF!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#REF!</definedName>
    <definedName name="cst_CHARGE_ID__meisai02_TANKA">#REF!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#REF!</definedName>
    <definedName name="cst_CORP_INFO__change_day_erea">#REF!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#REF!</definedName>
    <definedName name="cst_office_BUSHO__shounan">#REF!</definedName>
    <definedName name="cst_office_BUSHO__sinsa">#REF!</definedName>
    <definedName name="cst_office_fax">[3]dDATA_cst!$L$218</definedName>
    <definedName name="cst_office_POST1__fire">#REF!</definedName>
    <definedName name="cst_office_POST1__kensa">#REF!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#REF!</definedName>
    <definedName name="cst_office_TEL_FAX__kensa">#REF!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#REF!</definedName>
    <definedName name="cst_PRESENTER_CORP__FireTuuchi">#REF!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#REF!</definedName>
    <definedName name="cst_shinsei_FD_FLAG_ari">#REF!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#REF!</definedName>
    <definedName name="cst_Suit_config_PRESENTER_DAIHYOSYA">#REF!</definedName>
    <definedName name="cst_tokyo_chk">[2]Data!$H$1177</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#REF!</definedName>
    <definedName name="ev_apply_dairi">#REF!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#REF!</definedName>
    <definedName name="hiderows_建築物_審査報告書_1506">#REF!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算定表!$A$1:$M$136</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#REF!</definedName>
    <definedName name="shinsei_20kouzou101_NAME">#REF!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#REF!</definedName>
    <definedName name="shinsei_APPLICANT_CORP">#REF!</definedName>
    <definedName name="shinsei_APPLICANT_NAME">#REF!</definedName>
    <definedName name="shinsei_APPLICANT_NAME_KANA">[1]DATA!$H$269</definedName>
    <definedName name="shinsei_APPLICANT_POST">#REF!</definedName>
    <definedName name="shinsei_APPLICANT_TEL">#REF!</definedName>
    <definedName name="shinsei_APPLICANT_ZIP">#REF!</definedName>
    <definedName name="shinsei_BILL_ADDRESS">[1]DATA!$H$979</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#REF!</definedName>
    <definedName name="shinsei_build_NOBE_MENSEKI_BILL_SHINSEI">#REF!</definedName>
    <definedName name="shinsei_build_NOBE_MENSEKI_BILL_SHINSEI_IGAI">#REF!</definedName>
    <definedName name="shinsei_build_NOBE_MENSEKI_BILL_SHINSEI_IGAI__zero">[1]DATA!$H$986</definedName>
    <definedName name="shinsei_build_NOBE_MENSEKI_BILL_SHINSEI_TOTAL">#REF!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#REF!</definedName>
    <definedName name="shinsei_build_p4_TOKUREI_13_2_3__umu">#REF!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#REF!</definedName>
    <definedName name="shinsei_build_YOUSEKI_RITU_A">[1]DATA!$H$996</definedName>
    <definedName name="shinsei_build_YOUSEKI_RITU_SHINSEI_IGAI">#REF!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#REF!</definedName>
    <definedName name="shinsei_CHARGE_ID__RECEIPT_AREA">#REF!</definedName>
    <definedName name="shinsei_CHARGE_ID__RECEIPT_DATE">[1]DATA_fee_detail!$G$12</definedName>
    <definedName name="shinsei_CHARGE_ID__RECEIPT_PRICE">#REF!</definedName>
    <definedName name="shinsei_CHARGE_ID__RECEIPT_TO">[1]DATA_fee_detail!$G$14</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#REF!</definedName>
    <definedName name="shinsei_CHARGE_ID2__ENABLED">[1]DATA_fee_detail!$G$116</definedName>
    <definedName name="shinsei_CHARGE_ID2__income01_INCOME_DATE">#REF!</definedName>
    <definedName name="shinsei_CHARGE_ID2__income01_INCOME_MONEY">#REF!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#REF!</definedName>
    <definedName name="shinsei_CHARGE_ID3__income01_INCOME_DATE">#REF!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#REF!</definedName>
    <definedName name="shinsei_DAIRI_FAX">[1]DATA!$H$485</definedName>
    <definedName name="shinsei_DAIRI_JIMU_NAME">#REF!</definedName>
    <definedName name="shinsei_DAIRI_JIMU_NO">[1]DATA!$H$480</definedName>
    <definedName name="shinsei_dairi_jimu_sikaku">#REF!</definedName>
    <definedName name="shinsei_DAIRI_JIMU_TOUROKU_KIKAN">[1]DATA!$H$479</definedName>
    <definedName name="shinsei_DAIRI_KENSETUSI_NO">[1]DATA!$H$475</definedName>
    <definedName name="shinsei_DAIRI_NAME">#REF!</definedName>
    <definedName name="shinsei_DAIRI_POST_CODE">#REF!</definedName>
    <definedName name="shinsei_DAIRI_REGIST_DATE">#REF!</definedName>
    <definedName name="shinsei_dairi_sikaku">#REF!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#REF!</definedName>
    <definedName name="shinsei_FIRE_AGREE_NO">#REF!</definedName>
    <definedName name="shinsei_FIRE_AGREE_RECEIVE_DATE">#REF!</definedName>
    <definedName name="shinsei_FIRE_NOTE">[3]DATA!$E$503</definedName>
    <definedName name="shinsei_FIRE_NOTIFY_DATE">#REF!</definedName>
    <definedName name="shinsei_FIRE_NOTIFY_SUBMIT_KIND">#REF!</definedName>
    <definedName name="shinsei_FIRE_STATION_NAME">#REF!</definedName>
    <definedName name="shinsei_FIRE_STATUS">[1]DATA!$H$1160</definedName>
    <definedName name="shinsei_FIRE_SUBMIT_DATE">#REF!</definedName>
    <definedName name="shinsei_FLAT35_FLAG">[3]dDATA_cst!$K$445</definedName>
    <definedName name="shinsei_GENKAI_TAIRYOKU_FLAG">[1]DATA_StructuralCalc!$H$16</definedName>
    <definedName name="shinsei_gyosei_date">#REF!</definedName>
    <definedName name="shinsei_gyosei_no">#REF!</definedName>
    <definedName name="shinsei_HEALTH_CENTER_NAME">#REF!</definedName>
    <definedName name="shinsei_HEALTH_NOTIFY_DATE">#REF!</definedName>
    <definedName name="shinsei_HEN_SUMI_KOUFU_DATE">#REF!</definedName>
    <definedName name="shinsei_HEN_SUMI_KOUFU_NAME">#REF!</definedName>
    <definedName name="shinsei_HEN_SUMI_NO">#REF!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#REF!</definedName>
    <definedName name="shinsei_ISSUE_KOUFU_NAME">#REF!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#REF!</definedName>
    <definedName name="shinsei_KANRI__sikaku">#REF!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#REF!</definedName>
    <definedName name="shinsei_KANRI_POST_CODE">#REF!</definedName>
    <definedName name="shinsei_KANRI_REGIST_DATE">#REF!</definedName>
    <definedName name="shinsei_KANRI_SIKAKU">[1]DATA!$H$742</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#REF!</definedName>
    <definedName name="shinsei_NUSHI_CORP">#REF!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#REF!</definedName>
    <definedName name="shinsei_PROVO_NO">#REF!</definedName>
    <definedName name="shinsei_PROVO_TANTO_USER_ID">[1]DATA!$H$46</definedName>
    <definedName name="shinsei_PROVO_TORISAGE_DATE">#REF!</definedName>
    <definedName name="shinsei_PURIFIER_TANK_APPLY_FLAG">#REF!</definedName>
    <definedName name="shinsei_PURIFIER_TANK_APPLY_FLAG__umu">#REF!</definedName>
    <definedName name="shinsei_PURIFIER_TANK_FLAG">#REF!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#REF!</definedName>
    <definedName name="shinsei_SEKKEI_DOC">#REF!</definedName>
    <definedName name="shinsei_SEKKEI_JIMU_NAME">#REF!</definedName>
    <definedName name="shinsei_SEKKEI_JIMU_NO">[1]DATA!$H$565</definedName>
    <definedName name="shinsei_sekkei_jimu_sikaku">#REF!</definedName>
    <definedName name="shinsei_SEKKEI_JIMU_TOUROKU_KIKAN">[1]DATA!$H$564</definedName>
    <definedName name="shinsei_SEKKEI_KENSETUSI_NO">[1]DATA!$H$560</definedName>
    <definedName name="shinsei_SEKKEI_NAME">#REF!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#REF!</definedName>
    <definedName name="shinsei_SEKOU_JIMU_NAME">#REF!</definedName>
    <definedName name="shinsei_SEKOU_JIMU_NO">[1]DATA!$H$923</definedName>
    <definedName name="shinsei_sekou_jimu_sikaku">#REF!</definedName>
    <definedName name="shinsei_SEKOU_JIMU_TOUROKU_KIKAN">[1]DATA!$H$922</definedName>
    <definedName name="shinsei_SEKOU_NAME">#REF!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#REF!</definedName>
    <definedName name="shinsei_SETUBI_COMPANY">#REF!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#REF!</definedName>
    <definedName name="shinsei_STRUCTRESULT_NOTIFY_DATE">#REF!</definedName>
    <definedName name="shinsei_STRUCTRESULT_NOTIFY_KOUFU_NAME">[1]DATA!$H$1421</definedName>
    <definedName name="shinsei_STRUCTRESULT_NOTIFY_NO">[1]DATA!$H$1443</definedName>
    <definedName name="shinsei_STRUCTRESULT_NOTIFY_RESULT">#REF!</definedName>
    <definedName name="shinsei_target">#REF!</definedName>
    <definedName name="shinsei_TARGET_KIND">[1]DATA!$H$78</definedName>
    <definedName name="shinsei_TEKIHAN_KIKAN_CODE">[1]DATA!$H$1422</definedName>
    <definedName name="shinsei_tosi_kuiki">#REF!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#REF!</definedName>
    <definedName name="work_apply_dairi">#REF!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7" i="6" l="1"/>
  <c r="BE58" i="6" s="1"/>
  <c r="BC57" i="6"/>
  <c r="BC58" i="6" s="1"/>
  <c r="J113" i="1" s="1"/>
  <c r="BE48" i="6"/>
  <c r="BF58" i="6" l="1"/>
  <c r="BE49" i="6" l="1"/>
  <c r="J88" i="1" s="1"/>
  <c r="BF48" i="6"/>
  <c r="I40" i="6"/>
  <c r="U40" i="6" s="1"/>
  <c r="J59" i="1" s="1"/>
  <c r="J132" i="1"/>
  <c r="H132" i="1"/>
  <c r="J125" i="1"/>
  <c r="H125" i="1"/>
  <c r="E78" i="1"/>
  <c r="Q40" i="6" l="1"/>
  <c r="I59" i="1" s="1"/>
  <c r="I36" i="7"/>
  <c r="I35" i="7"/>
  <c r="U35" i="7" s="1"/>
  <c r="J31" i="1" s="1"/>
  <c r="AY57" i="6"/>
  <c r="AY58" i="6" s="1"/>
  <c r="AS57" i="6"/>
  <c r="AS58" i="6" s="1"/>
  <c r="J109" i="1" s="1"/>
  <c r="AO57" i="6"/>
  <c r="AC58" i="6"/>
  <c r="BC48" i="6"/>
  <c r="BC49" i="6" s="1"/>
  <c r="J86" i="1" s="1"/>
  <c r="AY48" i="6"/>
  <c r="AY49" i="6" s="1"/>
  <c r="AS48" i="6"/>
  <c r="AS49" i="6" s="1"/>
  <c r="AC48" i="6"/>
  <c r="BF49" i="6" l="1"/>
  <c r="J90" i="1" s="1"/>
  <c r="J115" i="1"/>
  <c r="U36" i="7"/>
  <c r="J33" i="1" s="1"/>
  <c r="J84" i="1"/>
  <c r="J124" i="1" l="1"/>
  <c r="J131" i="1"/>
  <c r="I36" i="6"/>
  <c r="G78" i="1" l="1"/>
  <c r="H131" i="1" l="1"/>
  <c r="G133" i="1"/>
  <c r="G126" i="1"/>
  <c r="E96" i="1"/>
  <c r="H124" i="1"/>
  <c r="I41" i="6"/>
  <c r="I39" i="6"/>
  <c r="U39" i="6" s="1"/>
  <c r="J57" i="1" s="1"/>
  <c r="I35" i="6"/>
  <c r="J111" i="1" l="1"/>
  <c r="U41" i="6"/>
  <c r="M41" i="6"/>
  <c r="Q41" i="6"/>
  <c r="U35" i="6"/>
  <c r="J49" i="1" s="1"/>
  <c r="Q35" i="6"/>
  <c r="I49" i="1" s="1"/>
  <c r="J133" i="1"/>
  <c r="J126" i="1"/>
  <c r="H126" i="1"/>
  <c r="H61" i="1"/>
  <c r="Q39" i="6"/>
  <c r="I57" i="1" s="1"/>
  <c r="Y49" i="6"/>
  <c r="Y50" i="6"/>
  <c r="AK50" i="6" s="1"/>
  <c r="Y51" i="6"/>
  <c r="AK51" i="6" s="1"/>
  <c r="Y52" i="6"/>
  <c r="AK52" i="6" s="1"/>
  <c r="Y58" i="6"/>
  <c r="AK58" i="6" s="1"/>
  <c r="Y48" i="6"/>
  <c r="U49" i="6"/>
  <c r="AG49" i="6" s="1"/>
  <c r="U50" i="6"/>
  <c r="AG50" i="6" s="1"/>
  <c r="U51" i="6"/>
  <c r="AG51" i="6" s="1"/>
  <c r="U52" i="6"/>
  <c r="AG52" i="6" s="1"/>
  <c r="U48" i="6"/>
  <c r="U58" i="6"/>
  <c r="AG58" i="6" s="1"/>
  <c r="E58" i="6"/>
  <c r="AO58" i="6" s="1"/>
  <c r="J107" i="1" s="1"/>
  <c r="I48" i="6"/>
  <c r="U53" i="6" l="1"/>
  <c r="J101" i="1"/>
  <c r="AK49" i="6"/>
  <c r="AK48" i="6"/>
  <c r="AG48" i="6"/>
  <c r="J61" i="1"/>
  <c r="I61" i="1"/>
  <c r="M58" i="6"/>
  <c r="J103" i="1"/>
  <c r="I49" i="6"/>
  <c r="Q49" i="6" s="1"/>
  <c r="I50" i="6"/>
  <c r="I51" i="6"/>
  <c r="Q51" i="6" s="1"/>
  <c r="I52" i="6"/>
  <c r="Q52" i="6" s="1"/>
  <c r="E50" i="6"/>
  <c r="M50" i="6" s="1"/>
  <c r="E51" i="6"/>
  <c r="M51" i="6" s="1"/>
  <c r="E52" i="6"/>
  <c r="M52" i="6" s="1"/>
  <c r="E49" i="6"/>
  <c r="M49" i="6" s="1"/>
  <c r="E48" i="6"/>
  <c r="J82" i="1" l="1"/>
  <c r="E53" i="6"/>
  <c r="J96" i="1"/>
  <c r="AO51" i="6"/>
  <c r="I76" i="1" s="1"/>
  <c r="AO49" i="6"/>
  <c r="I74" i="1" s="1"/>
  <c r="AO52" i="6"/>
  <c r="I77" i="1" s="1"/>
  <c r="Q50" i="6"/>
  <c r="AO50" i="6" s="1"/>
  <c r="I75" i="1" s="1"/>
  <c r="M48" i="6"/>
  <c r="Q48" i="6"/>
  <c r="M30" i="7"/>
  <c r="AO48" i="6" l="1"/>
  <c r="BG48" i="6" s="1"/>
  <c r="I30" i="2"/>
  <c r="I73" i="1" l="1"/>
  <c r="H92" i="1"/>
  <c r="J73" i="1"/>
  <c r="I44" i="8"/>
  <c r="M44" i="8" s="1"/>
  <c r="I42" i="8"/>
  <c r="I43" i="8"/>
  <c r="P44" i="8"/>
  <c r="O44" i="8"/>
  <c r="N44" i="8"/>
  <c r="L44" i="8"/>
  <c r="K44" i="8"/>
  <c r="J44" i="8"/>
  <c r="I30" i="6"/>
  <c r="R6" i="1"/>
  <c r="F6" i="1" s="1"/>
  <c r="H130" i="1"/>
  <c r="H133" i="1" s="1"/>
  <c r="P43" i="8"/>
  <c r="O43" i="8"/>
  <c r="N43" i="8"/>
  <c r="L43" i="8"/>
  <c r="K43" i="8"/>
  <c r="J43" i="8"/>
  <c r="L42" i="8"/>
  <c r="K42" i="8"/>
  <c r="J42" i="8"/>
  <c r="J11" i="1" l="1"/>
  <c r="M43" i="8"/>
  <c r="J8" i="1" s="1"/>
  <c r="T18" i="1" l="1"/>
  <c r="T17" i="1"/>
  <c r="T16" i="1"/>
  <c r="T15" i="1"/>
  <c r="T14" i="1"/>
  <c r="S18" i="1"/>
  <c r="S17" i="1"/>
  <c r="S16" i="1"/>
  <c r="S15" i="1"/>
  <c r="S14" i="1"/>
  <c r="R17" i="1" l="1"/>
  <c r="I17" i="1" s="1"/>
  <c r="R18" i="1"/>
  <c r="I18" i="1" s="1"/>
  <c r="R14" i="1"/>
  <c r="I14" i="1" s="1"/>
  <c r="R15" i="1"/>
  <c r="I15" i="1" s="1"/>
  <c r="R16" i="1"/>
  <c r="I16" i="1" s="1"/>
  <c r="I33" i="6"/>
  <c r="I34" i="6"/>
  <c r="I31" i="6"/>
  <c r="I38" i="6"/>
  <c r="M38" i="6" s="1"/>
  <c r="I37" i="6"/>
  <c r="I32" i="6"/>
  <c r="M34" i="7"/>
  <c r="U34" i="7" s="1"/>
  <c r="J29" i="1" s="1"/>
  <c r="M33" i="7"/>
  <c r="U33" i="7" s="1"/>
  <c r="M32" i="7"/>
  <c r="U32" i="7" s="1"/>
  <c r="M31" i="7"/>
  <c r="U31" i="7" s="1"/>
  <c r="J23" i="1" s="1"/>
  <c r="I30" i="7"/>
  <c r="U30" i="7" s="1"/>
  <c r="I33" i="7"/>
  <c r="I34" i="7"/>
  <c r="E31" i="2"/>
  <c r="U31" i="2" s="1"/>
  <c r="Q33" i="6" l="1"/>
  <c r="I46" i="1" s="1"/>
  <c r="U33" i="6"/>
  <c r="J46" i="1" s="1"/>
  <c r="Q32" i="6"/>
  <c r="I44" i="1" s="1"/>
  <c r="U32" i="6"/>
  <c r="J44" i="1" s="1"/>
  <c r="Q30" i="6"/>
  <c r="I42" i="1" s="1"/>
  <c r="M30" i="6"/>
  <c r="M32" i="6"/>
  <c r="H44" i="1" s="1"/>
  <c r="Q37" i="6"/>
  <c r="I53" i="1" s="1"/>
  <c r="M37" i="6"/>
  <c r="H53" i="1" s="1"/>
  <c r="H55" i="1"/>
  <c r="U30" i="6"/>
  <c r="J42" i="1" s="1"/>
  <c r="R19" i="1"/>
  <c r="U37" i="6"/>
  <c r="J53" i="1" s="1"/>
  <c r="J21" i="1"/>
  <c r="J27" i="1"/>
  <c r="J25" i="1"/>
  <c r="M42" i="6" l="1"/>
  <c r="U42" i="6"/>
  <c r="Q42" i="6"/>
  <c r="I63" i="1" s="1"/>
  <c r="H42" i="1"/>
  <c r="T19" i="1"/>
  <c r="S19" i="1"/>
  <c r="E30" i="2"/>
  <c r="Y30" i="2" s="1"/>
  <c r="U30" i="2" l="1"/>
  <c r="AK30" i="2" s="1"/>
  <c r="F19" i="1"/>
  <c r="H63" i="1"/>
  <c r="J63" i="1"/>
  <c r="Q34" i="2"/>
  <c r="AG34" i="2" s="1"/>
  <c r="M34" i="2"/>
  <c r="AC34" i="2" s="1"/>
  <c r="I34" i="2"/>
  <c r="Y34" i="2" s="1"/>
  <c r="Q33" i="2"/>
  <c r="AG33" i="2" s="1"/>
  <c r="M33" i="2"/>
  <c r="AC33" i="2" s="1"/>
  <c r="I33" i="2"/>
  <c r="Y33" i="2" s="1"/>
  <c r="Q32" i="2"/>
  <c r="AG32" i="2" s="1"/>
  <c r="M32" i="2"/>
  <c r="I32" i="2"/>
  <c r="Y32" i="2" s="1"/>
  <c r="Q31" i="2"/>
  <c r="AG31" i="2" s="1"/>
  <c r="M31" i="2"/>
  <c r="AC31" i="2" s="1"/>
  <c r="I31" i="2"/>
  <c r="Y31" i="2" s="1"/>
  <c r="Q30" i="2"/>
  <c r="AG30" i="2" s="1"/>
  <c r="M30" i="2"/>
  <c r="AC30" i="2" s="1"/>
  <c r="E34" i="2"/>
  <c r="U34" i="2" s="1"/>
  <c r="E33" i="2"/>
  <c r="E32" i="2"/>
  <c r="U33" i="2" l="1"/>
  <c r="AK33" i="2"/>
  <c r="AC32" i="2"/>
  <c r="U32" i="2"/>
  <c r="AK32" i="2" s="1"/>
  <c r="J14" i="1"/>
  <c r="AK31" i="2"/>
  <c r="J17" i="1"/>
  <c r="AK34" i="2"/>
  <c r="J18" i="1" s="1"/>
  <c r="AO30" i="2" l="1"/>
  <c r="J13" i="1" s="1"/>
  <c r="J35" i="1" s="1"/>
  <c r="J16" i="1"/>
  <c r="J15" i="1"/>
  <c r="I58" i="6"/>
  <c r="Q58" i="6" s="1"/>
  <c r="H117" i="1" l="1"/>
  <c r="J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hideyuki yatsuga</author>
  </authors>
  <commentList>
    <comment ref="E8" authorId="0" shapeId="0" xr:uid="{6D245BBE-D435-4743-9086-781CF948663F}">
      <text>
        <r>
          <rPr>
            <b/>
            <sz val="9"/>
            <color indexed="81"/>
            <rFont val="MS P ゴシック"/>
            <family val="3"/>
            <charset val="128"/>
          </rPr>
          <t>確認申請書第三面　申請延べ面積(㎡)を入力します</t>
        </r>
      </text>
    </comment>
    <comment ref="E14" authorId="0" shapeId="0" xr:uid="{377E57B7-9054-4BFD-A2F0-54F2C276BBF2}">
      <text>
        <r>
          <rPr>
            <sz val="9"/>
            <color indexed="81"/>
            <rFont val="MS P ゴシック"/>
            <family val="3"/>
            <charset val="128"/>
          </rPr>
          <t>・確認申請書第六面の構造計算書が添付される棟ごとの延べ面積を入力します</t>
        </r>
      </text>
    </comment>
    <comment ref="F14" authorId="0" shapeId="0" xr:uid="{21D237C6-D5D1-4E29-844C-8698A129D7DB}">
      <text>
        <r>
          <rPr>
            <sz val="9"/>
            <color indexed="81"/>
            <rFont val="MS P ゴシック"/>
            <family val="3"/>
            <charset val="128"/>
          </rPr>
          <t>確認申請書第六面【５．構造計算の区分】において、法第81条第2項第2号イに掲げる建築物に☑がある場合は■を入力します</t>
        </r>
      </text>
    </comment>
    <comment ref="G14" authorId="0" shapeId="0" xr:uid="{D889040E-CB95-411B-A00A-DB79F6C19EEB}">
      <text>
        <r>
          <rPr>
            <sz val="9"/>
            <color indexed="81"/>
            <rFont val="MS P ゴシック"/>
            <family val="3"/>
            <charset val="128"/>
          </rPr>
          <t xml:space="preserve">確認申請書第六面【５．構造計算の区分】において、法第81条第2項第1号ロに掲げる建築物に☑がある場合は■を入力します
</t>
        </r>
      </text>
    </comment>
    <comment ref="H14" authorId="0" shapeId="0" xr:uid="{EE6154A1-2005-4E6F-B0D1-FE9967E2DA90}">
      <text>
        <r>
          <rPr>
            <sz val="9"/>
            <color indexed="81"/>
            <rFont val="MS P ゴシック"/>
            <family val="3"/>
            <charset val="128"/>
          </rPr>
          <t xml:space="preserve">確認申請書第六面【５．構造計算の区分】において、法第81条第2項第1号イに掲げる建築物に☑がある場合は■を入力します
</t>
        </r>
      </text>
    </comment>
    <comment ref="E15" authorId="0" shapeId="0" xr:uid="{37154C94-4D02-41F7-9158-3C776DF870CD}">
      <text>
        <r>
          <rPr>
            <sz val="9"/>
            <color indexed="81"/>
            <rFont val="MS P ゴシック"/>
            <family val="3"/>
            <charset val="128"/>
          </rPr>
          <t>・確認申請書第六面の構造計算書が添付される棟ごとの延べ面積を入力します</t>
        </r>
      </text>
    </comment>
    <comment ref="E16" authorId="0" shapeId="0" xr:uid="{6E6B7EF8-0B2D-493B-B0EB-F3FBF5E2C8C9}">
      <text>
        <r>
          <rPr>
            <sz val="9"/>
            <color indexed="81"/>
            <rFont val="MS P ゴシック"/>
            <family val="3"/>
            <charset val="128"/>
          </rPr>
          <t>・確認申請書第六面の構造計算書が添付される棟ごとの延べ面積を入力します</t>
        </r>
      </text>
    </comment>
    <comment ref="E17" authorId="0" shapeId="0" xr:uid="{AE8EBC8A-FC00-4A42-B601-C843AF30FB55}">
      <text>
        <r>
          <rPr>
            <sz val="9"/>
            <color indexed="81"/>
            <rFont val="MS P ゴシック"/>
            <family val="3"/>
            <charset val="128"/>
          </rPr>
          <t>・確認申請書第六面の構造計算書が添付される棟ごとの延べ面積を入力します</t>
        </r>
      </text>
    </comment>
    <comment ref="E18" authorId="0" shapeId="0" xr:uid="{C6860E52-B88F-4542-B21B-C7747D5F356A}">
      <text>
        <r>
          <rPr>
            <sz val="9"/>
            <color indexed="81"/>
            <rFont val="MS P ゴシック"/>
            <family val="3"/>
            <charset val="128"/>
          </rPr>
          <t>・確認申請書第六面の構造計算書が添付される棟ごとの延べ面積を入力します</t>
        </r>
      </text>
    </comment>
  </commentList>
</comments>
</file>

<file path=xl/sharedStrings.xml><?xml version="1.0" encoding="utf-8"?>
<sst xmlns="http://schemas.openxmlformats.org/spreadsheetml/2006/main" count="1139" uniqueCount="253">
  <si>
    <t>算定面積</t>
    <rPh sb="0" eb="2">
      <t>サンテイ</t>
    </rPh>
    <rPh sb="2" eb="4">
      <t>メンセキ</t>
    </rPh>
    <phoneticPr fontId="1"/>
  </si>
  <si>
    <t>基本手数料</t>
    <rPh sb="0" eb="5">
      <t>キホンテスウリョウ</t>
    </rPh>
    <phoneticPr fontId="1"/>
  </si>
  <si>
    <t>算定表</t>
    <rPh sb="0" eb="3">
      <t>サンテイヒョウ</t>
    </rPh>
    <phoneticPr fontId="1"/>
  </si>
  <si>
    <t>No</t>
    <phoneticPr fontId="1"/>
  </si>
  <si>
    <t>→</t>
    <phoneticPr fontId="1"/>
  </si>
  <si>
    <t>合計</t>
    <rPh sb="0" eb="2">
      <t>ゴウケイ</t>
    </rPh>
    <phoneticPr fontId="1"/>
  </si>
  <si>
    <t>構造適判整合審査の有無</t>
    <rPh sb="0" eb="2">
      <t>コウゾウ</t>
    </rPh>
    <rPh sb="2" eb="4">
      <t>テキハン</t>
    </rPh>
    <rPh sb="4" eb="8">
      <t>セイゴウシンサ</t>
    </rPh>
    <rPh sb="9" eb="11">
      <t>ウム</t>
    </rPh>
    <phoneticPr fontId="1"/>
  </si>
  <si>
    <t>1)</t>
  </si>
  <si>
    <t>2)</t>
  </si>
  <si>
    <t>2)</t>
    <phoneticPr fontId="1"/>
  </si>
  <si>
    <t>3)</t>
  </si>
  <si>
    <t>3)</t>
    <phoneticPr fontId="1"/>
  </si>
  <si>
    <t>4)</t>
  </si>
  <si>
    <t>4)</t>
    <phoneticPr fontId="1"/>
  </si>
  <si>
    <t>5)</t>
  </si>
  <si>
    <t>5)</t>
    <phoneticPr fontId="1"/>
  </si>
  <si>
    <t>天空率の有無</t>
    <rPh sb="0" eb="3">
      <t>テンクウリツ</t>
    </rPh>
    <rPh sb="4" eb="6">
      <t>ウム</t>
    </rPh>
    <phoneticPr fontId="1"/>
  </si>
  <si>
    <t>特定天井の審査</t>
    <rPh sb="0" eb="4">
      <t>トクテイテンジョウ</t>
    </rPh>
    <rPh sb="5" eb="7">
      <t>シンサ</t>
    </rPh>
    <phoneticPr fontId="1"/>
  </si>
  <si>
    <t>省エネ適判整合審査</t>
    <rPh sb="0" eb="1">
      <t>ショウ</t>
    </rPh>
    <rPh sb="3" eb="5">
      <t>テキハン</t>
    </rPh>
    <rPh sb="5" eb="9">
      <t>セイゴウシンサ</t>
    </rPh>
    <phoneticPr fontId="1"/>
  </si>
  <si>
    <t>省エネ仕様基準審査</t>
    <rPh sb="0" eb="1">
      <t>ショウ</t>
    </rPh>
    <rPh sb="3" eb="5">
      <t>シヨウ</t>
    </rPh>
    <rPh sb="5" eb="7">
      <t>キジュン</t>
    </rPh>
    <rPh sb="7" eb="9">
      <t>シンサ</t>
    </rPh>
    <phoneticPr fontId="1"/>
  </si>
  <si>
    <t>電子申請消防同意印刷</t>
    <rPh sb="0" eb="4">
      <t>デンシシンセイ</t>
    </rPh>
    <rPh sb="4" eb="8">
      <t>ショウボウドウイ</t>
    </rPh>
    <rPh sb="8" eb="10">
      <t>インサツ</t>
    </rPh>
    <phoneticPr fontId="1"/>
  </si>
  <si>
    <t>区分</t>
    <rPh sb="0" eb="2">
      <t>クブン</t>
    </rPh>
    <phoneticPr fontId="1"/>
  </si>
  <si>
    <t>手数料</t>
    <rPh sb="0" eb="3">
      <t>テスウリョウ</t>
    </rPh>
    <phoneticPr fontId="1"/>
  </si>
  <si>
    <r>
      <t xml:space="preserve"> </t>
    </r>
    <r>
      <rPr>
        <b/>
        <sz val="11"/>
        <color theme="1"/>
        <rFont val="游ゴシック"/>
        <family val="3"/>
        <charset val="128"/>
        <scheme val="minor"/>
      </rPr>
      <t>→</t>
    </r>
    <phoneticPr fontId="1"/>
  </si>
  <si>
    <t>㎡　②</t>
    <phoneticPr fontId="1"/>
  </si>
  <si>
    <t>㎡　③</t>
    <phoneticPr fontId="1"/>
  </si>
  <si>
    <t>㎡　④</t>
    <phoneticPr fontId="1"/>
  </si>
  <si>
    <t>①</t>
    <phoneticPr fontId="1"/>
  </si>
  <si>
    <t>②</t>
    <phoneticPr fontId="1"/>
  </si>
  <si>
    <t>③</t>
    <phoneticPr fontId="1"/>
  </si>
  <si>
    <t>④</t>
    <phoneticPr fontId="1"/>
  </si>
  <si>
    <t>㎡　⑤</t>
    <phoneticPr fontId="1"/>
  </si>
  <si>
    <t>⑤</t>
    <phoneticPr fontId="1"/>
  </si>
  <si>
    <t>1)</t>
    <phoneticPr fontId="1"/>
  </si>
  <si>
    <t>構造適判
整合審査料</t>
    <rPh sb="0" eb="2">
      <t>コウゾウ</t>
    </rPh>
    <rPh sb="2" eb="4">
      <t>テキハン</t>
    </rPh>
    <rPh sb="5" eb="7">
      <t>セイゴウ</t>
    </rPh>
    <rPh sb="7" eb="9">
      <t>シンサ</t>
    </rPh>
    <rPh sb="9" eb="10">
      <t>リョウ</t>
    </rPh>
    <phoneticPr fontId="1"/>
  </si>
  <si>
    <t>　建築確認・検査申請手数料</t>
    <rPh sb="1" eb="5">
      <t>ケンチクカクニン</t>
    </rPh>
    <rPh sb="6" eb="8">
      <t>ケンサ</t>
    </rPh>
    <rPh sb="8" eb="10">
      <t>シンセイ</t>
    </rPh>
    <rPh sb="10" eb="13">
      <t>テスウリョウ</t>
    </rPh>
    <phoneticPr fontId="1"/>
  </si>
  <si>
    <t>令和６年４月１日改定　</t>
    <rPh sb="0" eb="2">
      <t>レイワ</t>
    </rPh>
    <rPh sb="3" eb="4">
      <t>ネン</t>
    </rPh>
    <rPh sb="5" eb="6">
      <t>ガツ</t>
    </rPh>
    <rPh sb="7" eb="10">
      <t>ニチカイテイ</t>
    </rPh>
    <phoneticPr fontId="1"/>
  </si>
  <si>
    <t>■</t>
    <phoneticPr fontId="1"/>
  </si>
  <si>
    <t>確認・検査の申請手数料は、申請床面積の合計等により算定する『基本手数料』に、計画の特性に応じた要素等について加算又は減算して算定します。</t>
    <rPh sb="29" eb="36">
      <t>｢キホンテスウリョウ｣</t>
    </rPh>
    <rPh sb="41" eb="43">
      <t>トクセイ</t>
    </rPh>
    <rPh sb="49" eb="50">
      <t>トウ</t>
    </rPh>
    <rPh sb="56" eb="57">
      <t>マタ</t>
    </rPh>
    <phoneticPr fontId="1"/>
  </si>
  <si>
    <t>●</t>
    <phoneticPr fontId="1"/>
  </si>
  <si>
    <t>確認申請手数料</t>
    <phoneticPr fontId="1"/>
  </si>
  <si>
    <t>建築物(申請床面積の合計)</t>
    <rPh sb="0" eb="3">
      <t>ケンチクブツ</t>
    </rPh>
    <rPh sb="4" eb="6">
      <t>シンセイ</t>
    </rPh>
    <rPh sb="6" eb="7">
      <t>ユカ</t>
    </rPh>
    <rPh sb="7" eb="8">
      <t>メン</t>
    </rPh>
    <rPh sb="8" eb="9">
      <t>セキ</t>
    </rPh>
    <rPh sb="10" eb="12">
      <t>ゴウケイ</t>
    </rPh>
    <phoneticPr fontId="27"/>
  </si>
  <si>
    <t>基 本 手 数 料</t>
    <rPh sb="0" eb="1">
      <t>モト</t>
    </rPh>
    <rPh sb="2" eb="3">
      <t>ホン</t>
    </rPh>
    <rPh sb="4" eb="5">
      <t>テ</t>
    </rPh>
    <rPh sb="6" eb="7">
      <t>カズ</t>
    </rPh>
    <rPh sb="8" eb="9">
      <t>リョウ</t>
    </rPh>
    <phoneticPr fontId="1"/>
  </si>
  <si>
    <t>加 算 手 数 料</t>
    <rPh sb="0" eb="1">
      <t>カ</t>
    </rPh>
    <rPh sb="2" eb="3">
      <t>サン</t>
    </rPh>
    <rPh sb="4" eb="5">
      <t>テ</t>
    </rPh>
    <rPh sb="6" eb="7">
      <t>カズ</t>
    </rPh>
    <rPh sb="8" eb="9">
      <t>リョウ</t>
    </rPh>
    <phoneticPr fontId="1"/>
  </si>
  <si>
    <r>
      <t>【特例有り】</t>
    </r>
    <r>
      <rPr>
        <b/>
        <vertAlign val="superscript"/>
        <sz val="10"/>
        <rFont val="游ゴシック"/>
        <family val="3"/>
        <charset val="128"/>
      </rPr>
      <t>※1</t>
    </r>
    <phoneticPr fontId="1"/>
  </si>
  <si>
    <r>
      <t>【特例無し】</t>
    </r>
    <r>
      <rPr>
        <b/>
        <vertAlign val="superscript"/>
        <sz val="10"/>
        <rFont val="游ゴシック"/>
        <family val="3"/>
        <charset val="128"/>
      </rPr>
      <t>※1</t>
    </r>
    <rPh sb="1" eb="3">
      <t>トクレイ</t>
    </rPh>
    <rPh sb="3" eb="4">
      <t>ナ</t>
    </rPh>
    <phoneticPr fontId="1"/>
  </si>
  <si>
    <t>構造計算書</t>
    <rPh sb="0" eb="2">
      <t>コウゾウ</t>
    </rPh>
    <rPh sb="2" eb="5">
      <t>ケイサンショ</t>
    </rPh>
    <phoneticPr fontId="1"/>
  </si>
  <si>
    <t>構造計算ルート2</t>
    <rPh sb="0" eb="2">
      <t>コウゾウ</t>
    </rPh>
    <rPh sb="2" eb="4">
      <t>ケイサン</t>
    </rPh>
    <phoneticPr fontId="1"/>
  </si>
  <si>
    <t>限界耐力計算等</t>
    <phoneticPr fontId="1"/>
  </si>
  <si>
    <t>特定天井</t>
    <rPh sb="0" eb="4">
      <t>トクテイテンジョウ</t>
    </rPh>
    <phoneticPr fontId="1"/>
  </si>
  <si>
    <t>構造適判</t>
    <rPh sb="0" eb="4">
      <t>コウゾウテキハン</t>
    </rPh>
    <phoneticPr fontId="1"/>
  </si>
  <si>
    <r>
      <t>天空率</t>
    </r>
    <r>
      <rPr>
        <b/>
        <vertAlign val="superscript"/>
        <sz val="9"/>
        <rFont val="游ゴシック"/>
        <family val="3"/>
        <charset val="128"/>
      </rPr>
      <t>※3</t>
    </r>
    <rPh sb="0" eb="3">
      <t>テンクウリツ</t>
    </rPh>
    <phoneticPr fontId="1"/>
  </si>
  <si>
    <t>避難安全・耐火性能</t>
    <rPh sb="0" eb="2">
      <t>ヒナン</t>
    </rPh>
    <rPh sb="2" eb="4">
      <t>アンゼン</t>
    </rPh>
    <rPh sb="5" eb="6">
      <t>タイ</t>
    </rPh>
    <rPh sb="6" eb="9">
      <t>カセイノウ</t>
    </rPh>
    <phoneticPr fontId="1"/>
  </si>
  <si>
    <t>省エネ適判</t>
    <rPh sb="0" eb="1">
      <t>ショウ</t>
    </rPh>
    <rPh sb="3" eb="5">
      <t>テキハン</t>
    </rPh>
    <phoneticPr fontId="1"/>
  </si>
  <si>
    <r>
      <t>審査</t>
    </r>
    <r>
      <rPr>
        <b/>
        <vertAlign val="superscript"/>
        <sz val="9"/>
        <rFont val="游ゴシック"/>
        <family val="3"/>
        <charset val="128"/>
      </rPr>
      <t>※2</t>
    </r>
    <phoneticPr fontId="1"/>
  </si>
  <si>
    <r>
      <t>基準審査</t>
    </r>
    <r>
      <rPr>
        <b/>
        <vertAlign val="superscript"/>
        <sz val="9"/>
        <rFont val="游ゴシック"/>
        <family val="3"/>
        <charset val="128"/>
      </rPr>
      <t>※2</t>
    </r>
    <rPh sb="0" eb="2">
      <t>キジュン</t>
    </rPh>
    <phoneticPr fontId="1"/>
  </si>
  <si>
    <r>
      <t>審査</t>
    </r>
    <r>
      <rPr>
        <b/>
        <vertAlign val="superscript"/>
        <sz val="9"/>
        <rFont val="游ゴシック"/>
        <family val="3"/>
        <charset val="128"/>
      </rPr>
      <t>※3</t>
    </r>
    <rPh sb="0" eb="2">
      <t>シンサ</t>
    </rPh>
    <phoneticPr fontId="1"/>
  </si>
  <si>
    <r>
      <t>整合審査</t>
    </r>
    <r>
      <rPr>
        <b/>
        <vertAlign val="superscript"/>
        <sz val="9"/>
        <rFont val="游ゴシック"/>
        <family val="3"/>
        <charset val="128"/>
      </rPr>
      <t>※2</t>
    </r>
    <rPh sb="0" eb="2">
      <t>セイゴウ</t>
    </rPh>
    <phoneticPr fontId="1"/>
  </si>
  <si>
    <r>
      <t>・防火区画検証法</t>
    </r>
    <r>
      <rPr>
        <b/>
        <vertAlign val="superscript"/>
        <sz val="8"/>
        <rFont val="游ゴシック"/>
        <family val="3"/>
        <charset val="128"/>
      </rPr>
      <t>※3</t>
    </r>
    <rPh sb="3" eb="5">
      <t>クカク</t>
    </rPh>
    <phoneticPr fontId="1"/>
  </si>
  <si>
    <r>
      <t>整合審査</t>
    </r>
    <r>
      <rPr>
        <b/>
        <vertAlign val="superscript"/>
        <sz val="9"/>
        <rFont val="游ゴシック"/>
        <family val="3"/>
        <charset val="128"/>
      </rPr>
      <t>※3</t>
    </r>
    <rPh sb="0" eb="2">
      <t>セイゴウ</t>
    </rPh>
    <phoneticPr fontId="1"/>
  </si>
  <si>
    <t>㎡以内</t>
  </si>
  <si>
    <t>円</t>
    <rPh sb="0" eb="1">
      <t>エン</t>
    </rPh>
    <phoneticPr fontId="1"/>
  </si>
  <si>
    <t>㎡を超え</t>
  </si>
  <si>
    <t>----</t>
    <phoneticPr fontId="1"/>
  </si>
  <si>
    <t>㎡を超える</t>
    <phoneticPr fontId="1"/>
  </si>
  <si>
    <t>昇降機・建築設備(一基につき)</t>
    <rPh sb="0" eb="3">
      <t>ショウコウキ</t>
    </rPh>
    <rPh sb="4" eb="8">
      <t>ケンチクセツビ</t>
    </rPh>
    <rPh sb="9" eb="11">
      <t>イッキ</t>
    </rPh>
    <phoneticPr fontId="27"/>
  </si>
  <si>
    <t>工作物(一つにつき)</t>
    <rPh sb="0" eb="3">
      <t>コウサクブツ</t>
    </rPh>
    <phoneticPr fontId="27"/>
  </si>
  <si>
    <t>※1</t>
    <phoneticPr fontId="1"/>
  </si>
  <si>
    <t>特例とは、建築基準法第６条の４に規定する建築物の建築に関する確認の特例をいいます。</t>
    <rPh sb="0" eb="2">
      <t>トクレイ</t>
    </rPh>
    <rPh sb="16" eb="18">
      <t>キテイ</t>
    </rPh>
    <rPh sb="20" eb="23">
      <t>ケンチクブツ</t>
    </rPh>
    <rPh sb="33" eb="35">
      <t>トクレイ</t>
    </rPh>
    <phoneticPr fontId="1"/>
  </si>
  <si>
    <t>※2</t>
  </si>
  <si>
    <t>構造上の棟毎の床面積により算定した額を合計し、基本手数料に加算します。(構造計算書の審査が必要な既存の部分も含む)</t>
    <rPh sb="0" eb="3">
      <t>コウゾウジョウ</t>
    </rPh>
    <rPh sb="4" eb="5">
      <t>ムネ</t>
    </rPh>
    <rPh sb="5" eb="6">
      <t>ゴト</t>
    </rPh>
    <rPh sb="7" eb="10">
      <t>ユカメンセキ</t>
    </rPh>
    <rPh sb="13" eb="15">
      <t>サンテイ</t>
    </rPh>
    <rPh sb="17" eb="18">
      <t>ガク</t>
    </rPh>
    <rPh sb="19" eb="21">
      <t>ゴウケイ</t>
    </rPh>
    <rPh sb="23" eb="28">
      <t>キホンテスウリョウ</t>
    </rPh>
    <rPh sb="29" eb="31">
      <t>カサン</t>
    </rPh>
    <rPh sb="36" eb="41">
      <t>コウゾウケイサンショ</t>
    </rPh>
    <rPh sb="42" eb="44">
      <t>シンサ</t>
    </rPh>
    <rPh sb="45" eb="47">
      <t>ヒツヨウ</t>
    </rPh>
    <rPh sb="48" eb="50">
      <t>キゾン</t>
    </rPh>
    <rPh sb="51" eb="53">
      <t>ブブン</t>
    </rPh>
    <rPh sb="54" eb="55">
      <t>フク</t>
    </rPh>
    <phoneticPr fontId="1"/>
  </si>
  <si>
    <t>※3</t>
  </si>
  <si>
    <t>審査の対象となる部分の床面積の合計により算定した額を基本手数料に加算します。(省エネ適判整合審査については、他機関で通知書の交付を受けた場合に限る)</t>
    <rPh sb="0" eb="2">
      <t>シンサ</t>
    </rPh>
    <rPh sb="3" eb="5">
      <t>タイショウ</t>
    </rPh>
    <rPh sb="8" eb="10">
      <t>ブブン</t>
    </rPh>
    <rPh sb="11" eb="14">
      <t>ユカメンセキ</t>
    </rPh>
    <rPh sb="15" eb="17">
      <t>ゴウケイ</t>
    </rPh>
    <rPh sb="39" eb="40">
      <t>ショウ</t>
    </rPh>
    <rPh sb="42" eb="48">
      <t>テキハンセイゴウシンサ</t>
    </rPh>
    <rPh sb="58" eb="61">
      <t>ツウチショ</t>
    </rPh>
    <rPh sb="62" eb="64">
      <t>コウフ</t>
    </rPh>
    <rPh sb="65" eb="66">
      <t>ウ</t>
    </rPh>
    <rPh sb="68" eb="70">
      <t>バアイ</t>
    </rPh>
    <rPh sb="71" eb="72">
      <t>カギ</t>
    </rPh>
    <phoneticPr fontId="1"/>
  </si>
  <si>
    <t>◆</t>
    <phoneticPr fontId="1"/>
  </si>
  <si>
    <t>移転、大規模の修繕、大規模の模様替え又は用途変更若しくは計画変更の場合は、当該計画に係る部分の床面積の１/２とします。(計画変更の場合の各整合審査加算手数料を除く）</t>
    <rPh sb="3" eb="6">
      <t>ダイキボ</t>
    </rPh>
    <rPh sb="10" eb="13">
      <t>ダイキボ</t>
    </rPh>
    <rPh sb="60" eb="64">
      <t>ケイカクヘンコウ</t>
    </rPh>
    <rPh sb="65" eb="67">
      <t>バアイ</t>
    </rPh>
    <rPh sb="68" eb="78">
      <t>カクセイゴウシンサカサンテスウリョウ</t>
    </rPh>
    <rPh sb="79" eb="80">
      <t>ノゾ</t>
    </rPh>
    <phoneticPr fontId="1"/>
  </si>
  <si>
    <t>特例有りでかつ申請床面積の合計が1,000㎡を超える場合は、特例無しの場合の額とします。(中間・完了検査申請手数料も同じ)</t>
    <rPh sb="45" eb="47">
      <t>チュウカン</t>
    </rPh>
    <rPh sb="48" eb="50">
      <t>カンリョウ</t>
    </rPh>
    <rPh sb="50" eb="52">
      <t>ケンサ</t>
    </rPh>
    <rPh sb="52" eb="54">
      <t>シンセイ</t>
    </rPh>
    <rPh sb="54" eb="57">
      <t>テスウリョウ</t>
    </rPh>
    <rPh sb="58" eb="59">
      <t>オナ</t>
    </rPh>
    <phoneticPr fontId="1"/>
  </si>
  <si>
    <t>帳簿記載事項証明に係る申請手数料は、証明書１通につき1,000円とします。</t>
    <rPh sb="0" eb="8">
      <t>チョウボキサイジコウショウメイ</t>
    </rPh>
    <rPh sb="9" eb="10">
      <t>カカ</t>
    </rPh>
    <rPh sb="11" eb="16">
      <t>シンセイテスウリョウ</t>
    </rPh>
    <rPh sb="18" eb="21">
      <t>ショウメイショ</t>
    </rPh>
    <rPh sb="22" eb="23">
      <t>ツウ</t>
    </rPh>
    <phoneticPr fontId="1"/>
  </si>
  <si>
    <t>加算手数料</t>
    <rPh sb="0" eb="5">
      <t>カサンテスウリョウ</t>
    </rPh>
    <phoneticPr fontId="1"/>
  </si>
  <si>
    <t>他機関</t>
    <rPh sb="0" eb="1">
      <t>タ</t>
    </rPh>
    <rPh sb="1" eb="3">
      <t>キカン</t>
    </rPh>
    <phoneticPr fontId="1"/>
  </si>
  <si>
    <t>中間検査合格証</t>
    <rPh sb="0" eb="4">
      <t>チュウカンケンサ</t>
    </rPh>
    <rPh sb="4" eb="7">
      <t>ゴウカクショウ</t>
    </rPh>
    <phoneticPr fontId="1"/>
  </si>
  <si>
    <t>省エネ基準</t>
    <rPh sb="0" eb="1">
      <t>ショウ</t>
    </rPh>
    <rPh sb="3" eb="5">
      <t>キジュン</t>
    </rPh>
    <phoneticPr fontId="1"/>
  </si>
  <si>
    <r>
      <t>確認済証交付</t>
    </r>
    <r>
      <rPr>
        <b/>
        <vertAlign val="superscript"/>
        <sz val="9"/>
        <rFont val="游ゴシック"/>
        <family val="3"/>
        <charset val="128"/>
      </rPr>
      <t>※2</t>
    </r>
    <rPh sb="4" eb="6">
      <t>コウフ</t>
    </rPh>
    <phoneticPr fontId="1"/>
  </si>
  <si>
    <r>
      <t>交付済み</t>
    </r>
    <r>
      <rPr>
        <b/>
        <vertAlign val="superscript"/>
        <sz val="9"/>
        <rFont val="游ゴシック"/>
        <family val="3"/>
        <charset val="128"/>
      </rPr>
      <t>※3</t>
    </r>
    <rPh sb="0" eb="2">
      <t>コウフ</t>
    </rPh>
    <rPh sb="2" eb="3">
      <t>ズ</t>
    </rPh>
    <phoneticPr fontId="1"/>
  </si>
  <si>
    <r>
      <t>適合義務検査</t>
    </r>
    <r>
      <rPr>
        <b/>
        <vertAlign val="superscript"/>
        <sz val="10"/>
        <rFont val="游ゴシック"/>
        <family val="3"/>
        <charset val="128"/>
      </rPr>
      <t>※4</t>
    </r>
    <rPh sb="2" eb="4">
      <t>ギム</t>
    </rPh>
    <rPh sb="4" eb="6">
      <t>ケンサ</t>
    </rPh>
    <phoneticPr fontId="1"/>
  </si>
  <si>
    <t>----</t>
  </si>
  <si>
    <t>※4</t>
  </si>
  <si>
    <t>○　中間検査手数料</t>
    <rPh sb="2" eb="6">
      <t>チュウカンケンサ</t>
    </rPh>
    <rPh sb="6" eb="9">
      <t>テスウリョウ</t>
    </rPh>
    <phoneticPr fontId="1"/>
  </si>
  <si>
    <t>　</t>
    <phoneticPr fontId="1"/>
  </si>
  <si>
    <t>■　天空率・特定天井等　手数料算定　内訳計算内容</t>
    <rPh sb="2" eb="5">
      <t>テンクウリツ</t>
    </rPh>
    <rPh sb="6" eb="10">
      <t>トクテイテンジョウ</t>
    </rPh>
    <rPh sb="10" eb="11">
      <t>トウ</t>
    </rPh>
    <rPh sb="12" eb="15">
      <t>テスウリョウ</t>
    </rPh>
    <rPh sb="15" eb="17">
      <t>サンテイ</t>
    </rPh>
    <rPh sb="18" eb="20">
      <t>ウチワケ</t>
    </rPh>
    <rPh sb="20" eb="22">
      <t>ケイサン</t>
    </rPh>
    <rPh sb="22" eb="24">
      <t>ナイヨウ</t>
    </rPh>
    <phoneticPr fontId="1"/>
  </si>
  <si>
    <t>算定の有無</t>
    <rPh sb="0" eb="2">
      <t>サンテイ</t>
    </rPh>
    <rPh sb="3" eb="5">
      <t>ウム</t>
    </rPh>
    <phoneticPr fontId="1"/>
  </si>
  <si>
    <t>省エネ適判整合審査</t>
    <phoneticPr fontId="1"/>
  </si>
  <si>
    <t>省エネ仕様基準審査</t>
    <phoneticPr fontId="1"/>
  </si>
  <si>
    <t>避難・耐火・防火検証法</t>
    <rPh sb="0" eb="2">
      <t>ヒナン</t>
    </rPh>
    <rPh sb="3" eb="4">
      <t>タイ</t>
    </rPh>
    <rPh sb="4" eb="5">
      <t>カ</t>
    </rPh>
    <rPh sb="6" eb="8">
      <t>ボウカ</t>
    </rPh>
    <rPh sb="8" eb="11">
      <t>ケンショウホウ</t>
    </rPh>
    <phoneticPr fontId="1"/>
  </si>
  <si>
    <t>○　完了検査手数料</t>
    <rPh sb="2" eb="4">
      <t>カンリョウ</t>
    </rPh>
    <rPh sb="4" eb="6">
      <t>ケンサ</t>
    </rPh>
    <rPh sb="6" eb="9">
      <t>テスウリョウ</t>
    </rPh>
    <phoneticPr fontId="1"/>
  </si>
  <si>
    <t>省エネ適判検査 有:■ 無:□</t>
    <rPh sb="0" eb="1">
      <t>ショウ</t>
    </rPh>
    <rPh sb="3" eb="5">
      <t>テキハン</t>
    </rPh>
    <rPh sb="5" eb="7">
      <t>ケンサ</t>
    </rPh>
    <rPh sb="8" eb="9">
      <t>アリ</t>
    </rPh>
    <phoneticPr fontId="1"/>
  </si>
  <si>
    <t>㎡</t>
    <phoneticPr fontId="1"/>
  </si>
  <si>
    <t>中間検査と瑕疵保険同時検査割引　有■</t>
    <rPh sb="0" eb="2">
      <t>チュウカン</t>
    </rPh>
    <rPh sb="2" eb="4">
      <t>ケンサ</t>
    </rPh>
    <rPh sb="5" eb="9">
      <t>カシホケン</t>
    </rPh>
    <rPh sb="9" eb="11">
      <t>ドウジ</t>
    </rPh>
    <rPh sb="11" eb="13">
      <t>ケンサ</t>
    </rPh>
    <rPh sb="13" eb="15">
      <t>ワリビキ</t>
    </rPh>
    <rPh sb="16" eb="17">
      <t>アリ</t>
    </rPh>
    <phoneticPr fontId="1"/>
  </si>
  <si>
    <t>　■　構造審査手数料計算　内訳書</t>
    <rPh sb="3" eb="5">
      <t>コウゾウ</t>
    </rPh>
    <rPh sb="5" eb="10">
      <t>シンサテスウリョウ</t>
    </rPh>
    <rPh sb="10" eb="12">
      <t>ケイサン</t>
    </rPh>
    <rPh sb="13" eb="16">
      <t>ウチワケショ</t>
    </rPh>
    <phoneticPr fontId="1"/>
  </si>
  <si>
    <t>遠隔地検査に係る出張費</t>
    <rPh sb="0" eb="3">
      <t>エンカクチ</t>
    </rPh>
    <rPh sb="3" eb="5">
      <t>ケンサ</t>
    </rPh>
    <rPh sb="6" eb="7">
      <t>カカ</t>
    </rPh>
    <rPh sb="8" eb="11">
      <t>シュッチョウヒ</t>
    </rPh>
    <phoneticPr fontId="1"/>
  </si>
  <si>
    <t>特例の有無</t>
    <rPh sb="0" eb="2">
      <t>トクレイ</t>
    </rPh>
    <rPh sb="3" eb="5">
      <t>ウム</t>
    </rPh>
    <phoneticPr fontId="1"/>
  </si>
  <si>
    <t>入力内容</t>
    <rPh sb="0" eb="2">
      <t>ニュウリョク</t>
    </rPh>
    <rPh sb="2" eb="4">
      <t>ナイヨウ</t>
    </rPh>
    <phoneticPr fontId="1"/>
  </si>
  <si>
    <t>他機関審査の有無</t>
    <rPh sb="0" eb="3">
      <t>タキカン</t>
    </rPh>
    <rPh sb="3" eb="5">
      <t>シンサ</t>
    </rPh>
    <rPh sb="6" eb="8">
      <t>ウム</t>
    </rPh>
    <phoneticPr fontId="1"/>
  </si>
  <si>
    <t>入力項目</t>
    <rPh sb="0" eb="2">
      <t>ニュウリョク</t>
    </rPh>
    <rPh sb="2" eb="4">
      <t>コウモク</t>
    </rPh>
    <phoneticPr fontId="1"/>
  </si>
  <si>
    <t>中間検査</t>
    <rPh sb="0" eb="4">
      <t>チュウカンケンサ</t>
    </rPh>
    <phoneticPr fontId="1"/>
  </si>
  <si>
    <t>完了検査</t>
    <rPh sb="0" eb="4">
      <t>カンリョウケンサ</t>
    </rPh>
    <phoneticPr fontId="1"/>
  </si>
  <si>
    <t>完了検査
中間検査あり</t>
    <rPh sb="0" eb="4">
      <t>カンリョウケンサ</t>
    </rPh>
    <rPh sb="5" eb="7">
      <t>チュウカン</t>
    </rPh>
    <rPh sb="7" eb="9">
      <t>ケンサ</t>
    </rPh>
    <phoneticPr fontId="1"/>
  </si>
  <si>
    <t>合計</t>
    <rPh sb="0" eb="2">
      <t>ゴウケイ</t>
    </rPh>
    <phoneticPr fontId="1"/>
  </si>
  <si>
    <t>検査手数料　合計</t>
    <rPh sb="0" eb="2">
      <t>ケンサ</t>
    </rPh>
    <rPh sb="2" eb="5">
      <t>テスウリョウ</t>
    </rPh>
    <rPh sb="6" eb="8">
      <t>ゴウケイ</t>
    </rPh>
    <phoneticPr fontId="1"/>
  </si>
  <si>
    <t>中間検査料</t>
    <rPh sb="0" eb="4">
      <t>チュウカンケンサ</t>
    </rPh>
    <rPh sb="4" eb="5">
      <t>リョウ</t>
    </rPh>
    <phoneticPr fontId="1"/>
  </si>
  <si>
    <t>完了検査</t>
    <rPh sb="0" eb="2">
      <t>カンリョウ</t>
    </rPh>
    <rPh sb="2" eb="4">
      <t>ケンサ</t>
    </rPh>
    <phoneticPr fontId="1"/>
  </si>
  <si>
    <t>ワーニングメッセージ</t>
    <phoneticPr fontId="1"/>
  </si>
  <si>
    <t>　■　天空率・特定天井等　手数料計算　内訳書</t>
    <rPh sb="3" eb="6">
      <t>テンクウリツ</t>
    </rPh>
    <rPh sb="7" eb="11">
      <t>トクテイテンジョウ</t>
    </rPh>
    <rPh sb="11" eb="12">
      <t>ナド</t>
    </rPh>
    <rPh sb="13" eb="16">
      <t>テスウリョウ</t>
    </rPh>
    <rPh sb="16" eb="18">
      <t>ケイサン</t>
    </rPh>
    <rPh sb="19" eb="22">
      <t>ウチワケショ</t>
    </rPh>
    <phoneticPr fontId="1"/>
  </si>
  <si>
    <t>適判図書整合有：■</t>
    <rPh sb="0" eb="2">
      <t>テキハン</t>
    </rPh>
    <rPh sb="2" eb="4">
      <t>トショ</t>
    </rPh>
    <rPh sb="4" eb="6">
      <t>セイゴウ</t>
    </rPh>
    <rPh sb="6" eb="7">
      <t>アリ</t>
    </rPh>
    <phoneticPr fontId="1"/>
  </si>
  <si>
    <t>円</t>
    <rPh sb="0" eb="1">
      <t>エン</t>
    </rPh>
    <phoneticPr fontId="1"/>
  </si>
  <si>
    <t>■　構造審査手数料算定　内訳計算内容</t>
    <rPh sb="2" eb="4">
      <t>コウゾウ</t>
    </rPh>
    <rPh sb="4" eb="6">
      <t>シンサ</t>
    </rPh>
    <rPh sb="6" eb="9">
      <t>テスウリョウ</t>
    </rPh>
    <rPh sb="9" eb="11">
      <t>サンテイ</t>
    </rPh>
    <rPh sb="12" eb="14">
      <t>ウチワケ</t>
    </rPh>
    <rPh sb="14" eb="16">
      <t>ケイサン</t>
    </rPh>
    <rPh sb="16" eb="18">
      <t>ナイヨウ</t>
    </rPh>
    <phoneticPr fontId="1"/>
  </si>
  <si>
    <r>
      <t>天空率審査</t>
    </r>
    <r>
      <rPr>
        <b/>
        <vertAlign val="superscript"/>
        <sz val="9"/>
        <rFont val="游ゴシック"/>
        <family val="3"/>
        <charset val="128"/>
      </rPr>
      <t>※3</t>
    </r>
    <rPh sb="0" eb="3">
      <t>テンクウリツ</t>
    </rPh>
    <rPh sb="3" eb="5">
      <t>シンサ</t>
    </rPh>
    <phoneticPr fontId="1"/>
  </si>
  <si>
    <t>避難安全・耐火性能・</t>
    <rPh sb="0" eb="2">
      <t>ヒナン</t>
    </rPh>
    <rPh sb="2" eb="4">
      <t>アンゼン</t>
    </rPh>
    <rPh sb="5" eb="6">
      <t>タイ</t>
    </rPh>
    <rPh sb="6" eb="9">
      <t>カセイノウ</t>
    </rPh>
    <phoneticPr fontId="1"/>
  </si>
  <si>
    <r>
      <t>基準審査</t>
    </r>
    <r>
      <rPr>
        <b/>
        <vertAlign val="superscript"/>
        <sz val="9"/>
        <rFont val="游ゴシック"/>
        <family val="3"/>
        <charset val="128"/>
      </rPr>
      <t>※2※4</t>
    </r>
    <rPh sb="0" eb="2">
      <t>キジュン</t>
    </rPh>
    <phoneticPr fontId="1"/>
  </si>
  <si>
    <r>
      <t>防火区画検証法審査</t>
    </r>
    <r>
      <rPr>
        <b/>
        <vertAlign val="superscript"/>
        <sz val="7.5"/>
        <rFont val="游ゴシック"/>
        <family val="3"/>
        <charset val="128"/>
      </rPr>
      <t>※3</t>
    </r>
    <rPh sb="2" eb="4">
      <t>クカク</t>
    </rPh>
    <rPh sb="7" eb="9">
      <t>シンサ</t>
    </rPh>
    <phoneticPr fontId="1"/>
  </si>
  <si>
    <t>令和７年３月３１日までは表に示す額の４分の１（括弧書きの１段目）、令和８年３月３１日までは表に示す額の２分の１（括弧書きの２段目）の額とします。</t>
    <rPh sb="12" eb="13">
      <t>ヒョウ</t>
    </rPh>
    <rPh sb="14" eb="15">
      <t>シメ</t>
    </rPh>
    <phoneticPr fontId="34"/>
  </si>
  <si>
    <t>昇降機又は建築設備の計画変更の場合は11,000円、工作物の計画変更の場合は13,000円（構造計算書が添付された場合には15,000円）とします。</t>
    <rPh sb="3" eb="4">
      <t>マタ</t>
    </rPh>
    <rPh sb="10" eb="12">
      <t>ケイカク</t>
    </rPh>
    <rPh sb="15" eb="17">
      <t>バアイ</t>
    </rPh>
    <rPh sb="30" eb="32">
      <t>ケイカク</t>
    </rPh>
    <rPh sb="35" eb="37">
      <t>バアイ</t>
    </rPh>
    <rPh sb="46" eb="51">
      <t>コウゾウケイサンショ</t>
    </rPh>
    <rPh sb="52" eb="54">
      <t>テンプ</t>
    </rPh>
    <rPh sb="57" eb="59">
      <t>バアイ</t>
    </rPh>
    <rPh sb="67" eb="68">
      <t>エン</t>
    </rPh>
    <phoneticPr fontId="1"/>
  </si>
  <si>
    <t>電子申請による確認申請において、消防同意が必要となる場合の加算手数料は、申請１件につき2,000円とします。</t>
    <rPh sb="0" eb="4">
      <t>デンシシンセイ</t>
    </rPh>
    <rPh sb="7" eb="11">
      <t>カクニンシンセイ</t>
    </rPh>
    <rPh sb="16" eb="18">
      <t>ショウボウ</t>
    </rPh>
    <rPh sb="18" eb="20">
      <t>ドウイ</t>
    </rPh>
    <rPh sb="21" eb="23">
      <t>ヒツヨウ</t>
    </rPh>
    <rPh sb="26" eb="28">
      <t>バアイ</t>
    </rPh>
    <rPh sb="29" eb="31">
      <t>カサン</t>
    </rPh>
    <rPh sb="31" eb="34">
      <t>テスウリョウ</t>
    </rPh>
    <rPh sb="36" eb="38">
      <t>シンセイ</t>
    </rPh>
    <rPh sb="39" eb="40">
      <t>ケン</t>
    </rPh>
    <rPh sb="48" eb="49">
      <t>エン</t>
    </rPh>
    <phoneticPr fontId="1"/>
  </si>
  <si>
    <t>面積→</t>
  </si>
  <si>
    <t>特例の有無</t>
  </si>
  <si>
    <t>改定基本手数料</t>
  </si>
  <si>
    <t>■　確認検査手数料算定　内訳計算内容</t>
    <rPh sb="2" eb="4">
      <t>カクニン</t>
    </rPh>
    <rPh sb="4" eb="6">
      <t>ケンサ</t>
    </rPh>
    <rPh sb="6" eb="9">
      <t>テスウリョウ</t>
    </rPh>
    <rPh sb="9" eb="11">
      <t>サンテイ</t>
    </rPh>
    <rPh sb="12" eb="14">
      <t>ウチワケ</t>
    </rPh>
    <rPh sb="14" eb="16">
      <t>ケイサン</t>
    </rPh>
    <rPh sb="16" eb="18">
      <t>ナイヨウ</t>
    </rPh>
    <phoneticPr fontId="1"/>
  </si>
  <si>
    <t>確認審査手数料　合計</t>
    <rPh sb="0" eb="4">
      <t>カクニンシンサ</t>
    </rPh>
    <rPh sb="4" eb="7">
      <t>テスウリョウ</t>
    </rPh>
    <rPh sb="8" eb="10">
      <t>ゴウケイ</t>
    </rPh>
    <phoneticPr fontId="1"/>
  </si>
  <si>
    <t>確認検査手数料　合計</t>
    <rPh sb="0" eb="2">
      <t>カクニン</t>
    </rPh>
    <rPh sb="2" eb="4">
      <t>ケンサ</t>
    </rPh>
    <rPh sb="4" eb="7">
      <t>テスウリョウ</t>
    </rPh>
    <rPh sb="8" eb="10">
      <t>ゴウケイ</t>
    </rPh>
    <phoneticPr fontId="1"/>
  </si>
  <si>
    <t>計算書付き</t>
    <rPh sb="0" eb="3">
      <t>ケイサンショ</t>
    </rPh>
    <rPh sb="3" eb="4">
      <t>ツ</t>
    </rPh>
    <phoneticPr fontId="1"/>
  </si>
  <si>
    <t>工作物（一につき）</t>
    <rPh sb="0" eb="3">
      <t>コウサクブツ</t>
    </rPh>
    <rPh sb="4" eb="5">
      <t>イチ</t>
    </rPh>
    <phoneticPr fontId="1"/>
  </si>
  <si>
    <t>基数</t>
    <rPh sb="0" eb="2">
      <t>キスウ</t>
    </rPh>
    <phoneticPr fontId="1"/>
  </si>
  <si>
    <t>確認手数料</t>
    <rPh sb="0" eb="2">
      <t>カクニン</t>
    </rPh>
    <rPh sb="2" eb="5">
      <t>テスウリョウ</t>
    </rPh>
    <phoneticPr fontId="1"/>
  </si>
  <si>
    <t>完了検査</t>
    <rPh sb="0" eb="2">
      <t>カンリョウ</t>
    </rPh>
    <rPh sb="2" eb="4">
      <t>ケンサ</t>
    </rPh>
    <phoneticPr fontId="1"/>
  </si>
  <si>
    <t>合計</t>
    <rPh sb="0" eb="2">
      <t>ゴウケイ</t>
    </rPh>
    <phoneticPr fontId="1"/>
  </si>
  <si>
    <t>　(確認申請書第六面の別棟と扱われた建築物で構造計算書が添付されたもの）</t>
    <phoneticPr fontId="1"/>
  </si>
  <si>
    <t>○構造計算書付き建築物の入力に係る注意事項</t>
    <rPh sb="1" eb="3">
      <t>コウゾウ</t>
    </rPh>
    <rPh sb="3" eb="5">
      <t>ケイサン</t>
    </rPh>
    <rPh sb="5" eb="6">
      <t>ショ</t>
    </rPh>
    <rPh sb="6" eb="7">
      <t>ツ</t>
    </rPh>
    <rPh sb="8" eb="11">
      <t>ケンチクブツ</t>
    </rPh>
    <rPh sb="12" eb="14">
      <t>ニュウリョク</t>
    </rPh>
    <rPh sb="15" eb="16">
      <t>カカ</t>
    </rPh>
    <rPh sb="17" eb="21">
      <t>チュウイジコウ</t>
    </rPh>
    <phoneticPr fontId="1"/>
  </si>
  <si>
    <t>□</t>
  </si>
  <si>
    <t>　確認申請書第六面の【5．構造計算の区分】を参照してください</t>
    <rPh sb="1" eb="3">
      <t>カクニン</t>
    </rPh>
    <rPh sb="13" eb="15">
      <t>コウゾウ</t>
    </rPh>
    <rPh sb="15" eb="17">
      <t>ケイサン</t>
    </rPh>
    <rPh sb="18" eb="20">
      <t>クブン</t>
    </rPh>
    <rPh sb="22" eb="24">
      <t>サンショウ</t>
    </rPh>
    <phoneticPr fontId="1"/>
  </si>
  <si>
    <t>・構造計算書が添付される棟の延べ面積を入力します</t>
    <rPh sb="1" eb="3">
      <t>コウゾウ</t>
    </rPh>
    <rPh sb="3" eb="6">
      <t>ケイサンショ</t>
    </rPh>
    <rPh sb="7" eb="9">
      <t>テンプ</t>
    </rPh>
    <rPh sb="12" eb="13">
      <t>ムネ</t>
    </rPh>
    <rPh sb="14" eb="15">
      <t>ノ</t>
    </rPh>
    <rPh sb="16" eb="18">
      <t>メンセキ</t>
    </rPh>
    <rPh sb="18" eb="20">
      <t>ユカメンセキ</t>
    </rPh>
    <rPh sb="19" eb="21">
      <t>ニュウリョク</t>
    </rPh>
    <phoneticPr fontId="1"/>
  </si>
  <si>
    <t>ルート2基準
有：■</t>
    <rPh sb="4" eb="6">
      <t>キジュン</t>
    </rPh>
    <rPh sb="7" eb="8">
      <t>ア</t>
    </rPh>
    <phoneticPr fontId="1"/>
  </si>
  <si>
    <r>
      <t xml:space="preserve"> □法第81条第１項各号に掲げる基準に従った構造計算　大臣認定　延べ面積のみ入力
 □法第81条第２項第１号イに掲げる建築物・・・ルート３　　　適判図書整合 有に■してください
 □法第81条第２項第１号ロに掲げる建築物・・・限界耐力計算　限界耐力計算 有■、適判図書整合も有に■</t>
    </r>
    <r>
      <rPr>
        <sz val="11"/>
        <color theme="1"/>
        <rFont val="Segoe UI Symbol"/>
        <family val="2"/>
      </rPr>
      <t xml:space="preserve">
</t>
    </r>
    <r>
      <rPr>
        <sz val="11"/>
        <color theme="1"/>
        <rFont val="游ゴシック"/>
        <family val="2"/>
        <charset val="128"/>
      </rPr>
      <t xml:space="preserve"> □法第81条第２項第２号イに掲げる建築物・・・ルート２　　　ルート２基準 有に■してください</t>
    </r>
    <r>
      <rPr>
        <sz val="11"/>
        <color theme="1"/>
        <rFont val="Segoe UI Symbol"/>
        <family val="2"/>
      </rPr>
      <t xml:space="preserve">
</t>
    </r>
    <r>
      <rPr>
        <sz val="11"/>
        <color theme="1"/>
        <rFont val="游ゴシック"/>
        <family val="2"/>
        <charset val="128"/>
      </rPr>
      <t xml:space="preserve"> □法第81条第３項に掲げる建築物　　　　・・・ルート１　　　延べ面積のみ入力</t>
    </r>
    <rPh sb="32" eb="33">
      <t>ノ</t>
    </rPh>
    <rPh sb="34" eb="36">
      <t>メンセキ</t>
    </rPh>
    <rPh sb="38" eb="40">
      <t>ニュウリョク</t>
    </rPh>
    <rPh sb="74" eb="76">
      <t>トショ</t>
    </rPh>
    <rPh sb="132" eb="134">
      <t>トショ</t>
    </rPh>
    <rPh sb="176" eb="178">
      <t>キジュン</t>
    </rPh>
    <rPh sb="220" eb="221">
      <t>ノ</t>
    </rPh>
    <rPh sb="222" eb="224">
      <t>メンセキ</t>
    </rPh>
    <rPh sb="226" eb="228">
      <t>ニュウリョク</t>
    </rPh>
    <phoneticPr fontId="1"/>
  </si>
  <si>
    <t>確認審査手数料</t>
    <rPh sb="0" eb="2">
      <t>カクニン</t>
    </rPh>
    <rPh sb="2" eb="4">
      <t>シンサ</t>
    </rPh>
    <rPh sb="4" eb="7">
      <t>テスウリョウ</t>
    </rPh>
    <phoneticPr fontId="1"/>
  </si>
  <si>
    <t>申請書第三面申請対象全体の延べ面積（㎡）</t>
    <rPh sb="0" eb="3">
      <t>シンセイショ</t>
    </rPh>
    <rPh sb="3" eb="6">
      <t>ダイサンメン</t>
    </rPh>
    <rPh sb="6" eb="10">
      <t>シンセイタイショウ</t>
    </rPh>
    <rPh sb="10" eb="12">
      <t>ゼンタイ</t>
    </rPh>
    <rPh sb="13" eb="14">
      <t>ノ</t>
    </rPh>
    <rPh sb="15" eb="17">
      <t>メンセキ</t>
    </rPh>
    <rPh sb="17" eb="19">
      <t>ユカメンセキ</t>
    </rPh>
    <phoneticPr fontId="1"/>
  </si>
  <si>
    <t>エラーメッセージ欄</t>
    <rPh sb="8" eb="9">
      <t>ラン</t>
    </rPh>
    <phoneticPr fontId="1"/>
  </si>
  <si>
    <t>合計延べ面積を入力　　→</t>
    <rPh sb="0" eb="2">
      <t>ゴウケイ</t>
    </rPh>
    <rPh sb="2" eb="3">
      <t>ノ</t>
    </rPh>
    <rPh sb="4" eb="6">
      <t>メンセキ</t>
    </rPh>
    <rPh sb="7" eb="9">
      <t>ニュウリョク</t>
    </rPh>
    <phoneticPr fontId="1"/>
  </si>
  <si>
    <t>手数料合計</t>
    <rPh sb="0" eb="3">
      <t>テスウリョウ</t>
    </rPh>
    <rPh sb="3" eb="5">
      <t>ゴウケイ</t>
    </rPh>
    <phoneticPr fontId="1"/>
  </si>
  <si>
    <t>構造計算書
審査手数料</t>
    <rPh sb="0" eb="2">
      <t>コウゾウ</t>
    </rPh>
    <rPh sb="2" eb="5">
      <t>ケイサンショ</t>
    </rPh>
    <rPh sb="6" eb="8">
      <t>シンサ</t>
    </rPh>
    <rPh sb="8" eb="11">
      <t>テスウリョウ</t>
    </rPh>
    <phoneticPr fontId="1"/>
  </si>
  <si>
    <t>ルート2基準
審査料</t>
    <rPh sb="4" eb="6">
      <t>キジュン</t>
    </rPh>
    <rPh sb="7" eb="9">
      <t>シンサ</t>
    </rPh>
    <rPh sb="9" eb="10">
      <t>リョウ</t>
    </rPh>
    <phoneticPr fontId="1"/>
  </si>
  <si>
    <t>限界耐力計算
等審査料</t>
    <rPh sb="0" eb="2">
      <t>ゲンカイ</t>
    </rPh>
    <rPh sb="2" eb="6">
      <t>タイリョクケイサン</t>
    </rPh>
    <rPh sb="7" eb="8">
      <t>トウ</t>
    </rPh>
    <rPh sb="8" eb="10">
      <t>シンサ</t>
    </rPh>
    <rPh sb="10" eb="11">
      <t>リョウ</t>
    </rPh>
    <phoneticPr fontId="1"/>
  </si>
  <si>
    <t>天空率審査</t>
    <rPh sb="3" eb="5">
      <t>シンサ</t>
    </rPh>
    <phoneticPr fontId="1"/>
  </si>
  <si>
    <t>特定天井審査</t>
    <rPh sb="4" eb="6">
      <t>シンサ</t>
    </rPh>
    <phoneticPr fontId="1"/>
  </si>
  <si>
    <t>避難・耐火・防火検証法審査</t>
    <rPh sb="4" eb="5">
      <t>カ</t>
    </rPh>
    <rPh sb="11" eb="13">
      <t>シンサ</t>
    </rPh>
    <phoneticPr fontId="1"/>
  </si>
  <si>
    <t>検査対象延べ面積（㎡）</t>
    <rPh sb="0" eb="2">
      <t>ケンサ</t>
    </rPh>
    <rPh sb="2" eb="4">
      <t>タイショウ</t>
    </rPh>
    <rPh sb="4" eb="5">
      <t>ノ</t>
    </rPh>
    <rPh sb="6" eb="8">
      <t>メンセキ</t>
    </rPh>
    <rPh sb="8" eb="10">
      <t>ユカメンセキ</t>
    </rPh>
    <phoneticPr fontId="1"/>
  </si>
  <si>
    <t>検査対象延べ面積(㎡)</t>
    <rPh sb="0" eb="4">
      <t>ケンサタイショウ</t>
    </rPh>
    <rPh sb="4" eb="5">
      <t>ノ</t>
    </rPh>
    <rPh sb="6" eb="8">
      <t>メンセキ</t>
    </rPh>
    <phoneticPr fontId="1"/>
  </si>
  <si>
    <t>省エネ検査対象面積(㎡)</t>
    <rPh sb="0" eb="1">
      <t>ショウ</t>
    </rPh>
    <rPh sb="3" eb="5">
      <t>ケンサ</t>
    </rPh>
    <rPh sb="5" eb="7">
      <t>タイショウ</t>
    </rPh>
    <rPh sb="7" eb="9">
      <t>メンセキ</t>
    </rPh>
    <phoneticPr fontId="1"/>
  </si>
  <si>
    <t>１棟の
延べ面積(㎡)</t>
    <rPh sb="1" eb="2">
      <t>トウ</t>
    </rPh>
    <rPh sb="4" eb="5">
      <t>ノ</t>
    </rPh>
    <rPh sb="6" eb="8">
      <t>メンセキ</t>
    </rPh>
    <phoneticPr fontId="1"/>
  </si>
  <si>
    <t xml:space="preserve"> ﾙｰﾄ２基準の
有無</t>
    <rPh sb="5" eb="7">
      <t>キジュン</t>
    </rPh>
    <rPh sb="9" eb="11">
      <t>ウム</t>
    </rPh>
    <phoneticPr fontId="1"/>
  </si>
  <si>
    <t>限界耐力計算等の有無</t>
    <rPh sb="0" eb="4">
      <t>ゲンカイタイリョク</t>
    </rPh>
    <rPh sb="4" eb="6">
      <t>ケイサン</t>
    </rPh>
    <rPh sb="6" eb="7">
      <t>トウ</t>
    </rPh>
    <rPh sb="8" eb="10">
      <t>ウム</t>
    </rPh>
    <phoneticPr fontId="1"/>
  </si>
  <si>
    <t>１棟の構造審査手数料</t>
    <rPh sb="1" eb="2">
      <t>トウ</t>
    </rPh>
    <rPh sb="3" eb="5">
      <t>コウゾウ</t>
    </rPh>
    <rPh sb="5" eb="7">
      <t>シンサ</t>
    </rPh>
    <rPh sb="7" eb="10">
      <t>テスウリョウ</t>
    </rPh>
    <phoneticPr fontId="1"/>
  </si>
  <si>
    <t>完了検査
中間検査有</t>
    <rPh sb="0" eb="4">
      <t>カンリョウケンサ</t>
    </rPh>
    <rPh sb="5" eb="7">
      <t>チュウカン</t>
    </rPh>
    <rPh sb="7" eb="9">
      <t>ケンサ</t>
    </rPh>
    <rPh sb="9" eb="10">
      <t>アリ</t>
    </rPh>
    <phoneticPr fontId="1"/>
  </si>
  <si>
    <t>限界耐力計算等　有：■</t>
    <rPh sb="0" eb="2">
      <t>ゲンカイ</t>
    </rPh>
    <rPh sb="2" eb="4">
      <t>タイリョク</t>
    </rPh>
    <rPh sb="4" eb="6">
      <t>ケイサン</t>
    </rPh>
    <rPh sb="6" eb="7">
      <t>トウ</t>
    </rPh>
    <rPh sb="8" eb="9">
      <t>アリ</t>
    </rPh>
    <phoneticPr fontId="1"/>
  </si>
  <si>
    <t>・複数棟ある場合、 1)～5)に棟ごとに延べ面積を入力します
・計画変更の場合、該当する棟の対象延べ面積の2分の１を入力します
・一体増築の場合で、既存部分も含めて全体の構造計算を行っている場合は、全体の延べ面積とします</t>
    <rPh sb="48" eb="49">
      <t>ノ</t>
    </rPh>
    <phoneticPr fontId="1"/>
  </si>
  <si>
    <t>検査対象延べ面積（㎡）</t>
    <rPh sb="0" eb="2">
      <t>ケンサ</t>
    </rPh>
    <rPh sb="2" eb="4">
      <t>タイショウ</t>
    </rPh>
    <rPh sb="4" eb="5">
      <t>ノ</t>
    </rPh>
    <rPh sb="6" eb="8">
      <t>メンセキ</t>
    </rPh>
    <phoneticPr fontId="1"/>
  </si>
  <si>
    <t>構造計算書付きの確認申請書第六面の延べ面積(㎡)を棟ごとに入力</t>
    <rPh sb="8" eb="12">
      <t>カクニンシンセイ</t>
    </rPh>
    <rPh sb="12" eb="13">
      <t>ショ</t>
    </rPh>
    <rPh sb="13" eb="16">
      <t>ダイロクメン</t>
    </rPh>
    <rPh sb="17" eb="18">
      <t>ノ</t>
    </rPh>
    <rPh sb="19" eb="21">
      <t>メンセキ</t>
    </rPh>
    <rPh sb="25" eb="26">
      <t>ムネ</t>
    </rPh>
    <rPh sb="29" eb="31">
      <t>ニュウリョク</t>
    </rPh>
    <phoneticPr fontId="1"/>
  </si>
  <si>
    <t>●　基本手数料　算定表</t>
    <rPh sb="2" eb="7">
      <t>キホンテスウリョウ</t>
    </rPh>
    <rPh sb="8" eb="10">
      <t>サンテイ</t>
    </rPh>
    <rPh sb="10" eb="11">
      <t>ヒョウ</t>
    </rPh>
    <phoneticPr fontId="1"/>
  </si>
  <si>
    <t>基本手数料</t>
    <phoneticPr fontId="1"/>
  </si>
  <si>
    <t>【建築物】　確認申請手数料</t>
    <rPh sb="0" eb="5">
      <t>&lt;ケンチクブツ&gt;</t>
    </rPh>
    <rPh sb="6" eb="8">
      <t>カクニン</t>
    </rPh>
    <rPh sb="8" eb="10">
      <t>シンセイ</t>
    </rPh>
    <rPh sb="10" eb="13">
      <t>テスウリョウ</t>
    </rPh>
    <phoneticPr fontId="1"/>
  </si>
  <si>
    <t>一般財団法人　宮城県建築住宅センター　</t>
    <rPh sb="0" eb="2">
      <t>イッパン</t>
    </rPh>
    <rPh sb="2" eb="4">
      <t>ザイダン</t>
    </rPh>
    <rPh sb="4" eb="6">
      <t>ホウジン</t>
    </rPh>
    <rPh sb="7" eb="10">
      <t>ミヤギケン</t>
    </rPh>
    <rPh sb="10" eb="12">
      <t>ケンチク</t>
    </rPh>
    <rPh sb="12" eb="14">
      <t>ジュウタク</t>
    </rPh>
    <phoneticPr fontId="1"/>
  </si>
  <si>
    <t>　建築確認・検査申請手数料算定シート</t>
    <rPh sb="1" eb="3">
      <t>ケンチク</t>
    </rPh>
    <rPh sb="3" eb="5">
      <t>カクニン</t>
    </rPh>
    <rPh sb="6" eb="13">
      <t>ケンサシンセイテスウリョウ</t>
    </rPh>
    <rPh sb="13" eb="15">
      <t>サンテイ</t>
    </rPh>
    <phoneticPr fontId="1"/>
  </si>
  <si>
    <t>　</t>
  </si>
  <si>
    <t>審査特例の有無  有:■、無:□</t>
    <rPh sb="0" eb="2">
      <t>シンサ</t>
    </rPh>
    <rPh sb="2" eb="4">
      <t>トクレイ</t>
    </rPh>
    <phoneticPr fontId="1"/>
  </si>
  <si>
    <t>検査特例の有無  有:■ 無:□</t>
    <rPh sb="0" eb="2">
      <t>ケンサ</t>
    </rPh>
    <phoneticPr fontId="1"/>
  </si>
  <si>
    <t>昇降機・建築設備(1基につき)</t>
    <rPh sb="0" eb="3">
      <t>ショウコウキ</t>
    </rPh>
    <rPh sb="4" eb="8">
      <t>ケンチクセツビ</t>
    </rPh>
    <rPh sb="10" eb="11">
      <t>キ</t>
    </rPh>
    <phoneticPr fontId="1"/>
  </si>
  <si>
    <t>【建築物】　中間・完了検査申請手数料</t>
    <rPh sb="0" eb="5">
      <t>&lt;ケンチクブツ&gt;</t>
    </rPh>
    <rPh sb="6" eb="8">
      <t>チュウカン</t>
    </rPh>
    <rPh sb="9" eb="11">
      <t>カンリョウ</t>
    </rPh>
    <rPh sb="11" eb="13">
      <t>ケンサ</t>
    </rPh>
    <rPh sb="13" eb="15">
      <t>シンセイ</t>
    </rPh>
    <rPh sb="15" eb="18">
      <t>テスウリョウ</t>
    </rPh>
    <phoneticPr fontId="1"/>
  </si>
  <si>
    <t>【昇降機・建築設備・工作物】　確認・完了検査申請手数料</t>
    <rPh sb="1" eb="4">
      <t>ショウコウキ</t>
    </rPh>
    <rPh sb="5" eb="7">
      <t>ケンチク</t>
    </rPh>
    <rPh sb="7" eb="9">
      <t>セツビ</t>
    </rPh>
    <rPh sb="10" eb="13">
      <t>コウサクブツ</t>
    </rPh>
    <rPh sb="15" eb="17">
      <t>カクニン</t>
    </rPh>
    <rPh sb="18" eb="20">
      <t>カンリョウ</t>
    </rPh>
    <rPh sb="20" eb="22">
      <t>ケンサ</t>
    </rPh>
    <rPh sb="24" eb="27">
      <t>テスウリョウ</t>
    </rPh>
    <phoneticPr fontId="1"/>
  </si>
  <si>
    <t>構造計算有 別棟の延べ面積</t>
    <rPh sb="0" eb="2">
      <t>コウゾウ</t>
    </rPh>
    <rPh sb="2" eb="4">
      <t>ケイサン</t>
    </rPh>
    <rPh sb="4" eb="5">
      <t>アリ</t>
    </rPh>
    <rPh sb="6" eb="7">
      <t>ベツ</t>
    </rPh>
    <rPh sb="7" eb="8">
      <t>トウ</t>
    </rPh>
    <rPh sb="9" eb="10">
      <t>ノ</t>
    </rPh>
    <rPh sb="11" eb="13">
      <t>メンセキ</t>
    </rPh>
    <phoneticPr fontId="1"/>
  </si>
  <si>
    <t>減 算 手 数 料</t>
    <rPh sb="0" eb="1">
      <t>ゲン</t>
    </rPh>
    <rPh sb="2" eb="3">
      <t>サン</t>
    </rPh>
    <rPh sb="4" eb="5">
      <t>テ</t>
    </rPh>
    <rPh sb="6" eb="7">
      <t>カズ</t>
    </rPh>
    <rPh sb="8" eb="9">
      <t>リョウ</t>
    </rPh>
    <phoneticPr fontId="1"/>
  </si>
  <si>
    <r>
      <t>【特例有り】</t>
    </r>
    <r>
      <rPr>
        <b/>
        <vertAlign val="superscript"/>
        <sz val="10"/>
        <rFont val="游ゴシック"/>
        <family val="3"/>
        <charset val="128"/>
      </rPr>
      <t>※1</t>
    </r>
  </si>
  <si>
    <r>
      <t>併願申請割引</t>
    </r>
    <r>
      <rPr>
        <b/>
        <vertAlign val="superscript"/>
        <sz val="9"/>
        <rFont val="游ゴシック"/>
        <family val="3"/>
        <charset val="128"/>
      </rPr>
      <t>※5</t>
    </r>
    <rPh sb="0" eb="6">
      <t>ヘイガンシンセイワリビ</t>
    </rPh>
    <phoneticPr fontId="1"/>
  </si>
  <si>
    <t>限界耐力計算等</t>
  </si>
  <si>
    <t>省エネ仕様基準</t>
    <rPh sb="0" eb="1">
      <t>ショウ</t>
    </rPh>
    <rPh sb="3" eb="5">
      <t>シヨウ</t>
    </rPh>
    <rPh sb="5" eb="7">
      <t>キジュン</t>
    </rPh>
    <phoneticPr fontId="1"/>
  </si>
  <si>
    <r>
      <t>審査</t>
    </r>
    <r>
      <rPr>
        <b/>
        <vertAlign val="superscript"/>
        <sz val="9"/>
        <rFont val="游ゴシック"/>
        <family val="3"/>
        <charset val="128"/>
      </rPr>
      <t>※2</t>
    </r>
  </si>
  <si>
    <r>
      <t>審査</t>
    </r>
    <r>
      <rPr>
        <b/>
        <vertAlign val="superscript"/>
        <sz val="9"/>
        <rFont val="游ゴシック"/>
        <family val="3"/>
        <charset val="128"/>
      </rPr>
      <t>※3※4</t>
    </r>
    <rPh sb="0" eb="2">
      <t>シンサ</t>
    </rPh>
    <phoneticPr fontId="1"/>
  </si>
  <si>
    <t>円</t>
    <rPh sb="0" eb="1">
      <t>エン</t>
    </rPh>
    <phoneticPr fontId="34"/>
  </si>
  <si>
    <t>併願申請時の割引額</t>
    <rPh sb="0" eb="5">
      <t>ヘイガンシンセイジ</t>
    </rPh>
    <rPh sb="6" eb="9">
      <t>ワリビキガク</t>
    </rPh>
    <phoneticPr fontId="1"/>
  </si>
  <si>
    <t>併願申請時の割引額</t>
    <rPh sb="0" eb="2">
      <t>ヘイガン</t>
    </rPh>
    <rPh sb="2" eb="4">
      <t>シンセイ</t>
    </rPh>
    <rPh sb="4" eb="5">
      <t>ジ</t>
    </rPh>
    <rPh sb="6" eb="9">
      <t>ワリビキガク</t>
    </rPh>
    <phoneticPr fontId="1"/>
  </si>
  <si>
    <t>併願申請の有無  有:■、無:□</t>
    <rPh sb="0" eb="2">
      <t>ヘイガン</t>
    </rPh>
    <rPh sb="2" eb="4">
      <t>シンセイ</t>
    </rPh>
    <rPh sb="5" eb="7">
      <t>ウム</t>
    </rPh>
    <phoneticPr fontId="1"/>
  </si>
  <si>
    <t>交付方法</t>
    <rPh sb="0" eb="4">
      <t>コウフホウホウ</t>
    </rPh>
    <phoneticPr fontId="1"/>
  </si>
  <si>
    <t>基 本 手 数 料
(仮 使 用 認 定)</t>
    <rPh sb="0" eb="1">
      <t>キ</t>
    </rPh>
    <rPh sb="2" eb="3">
      <t>ホン</t>
    </rPh>
    <rPh sb="4" eb="5">
      <t>テ</t>
    </rPh>
    <rPh sb="6" eb="7">
      <t>カズ</t>
    </rPh>
    <rPh sb="8" eb="9">
      <t>リョウ</t>
    </rPh>
    <phoneticPr fontId="1"/>
  </si>
  <si>
    <t>省エネ適判等</t>
    <rPh sb="0" eb="1">
      <t>ショウ</t>
    </rPh>
    <rPh sb="3" eb="6">
      <t>テキハントウ</t>
    </rPh>
    <phoneticPr fontId="1"/>
  </si>
  <si>
    <r>
      <t>軽微変更確認</t>
    </r>
    <r>
      <rPr>
        <b/>
        <vertAlign val="superscript"/>
        <sz val="10"/>
        <rFont val="游ゴシック"/>
        <family val="3"/>
        <charset val="128"/>
      </rPr>
      <t>※4</t>
    </r>
    <rPh sb="0" eb="2">
      <t>ケイビ</t>
    </rPh>
    <rPh sb="2" eb="6">
      <t>ヘンコウカクニン</t>
    </rPh>
    <phoneticPr fontId="1"/>
  </si>
  <si>
    <t>省エネ適判等軽微変更確認　有：■</t>
    <rPh sb="0" eb="1">
      <t>ショウ</t>
    </rPh>
    <rPh sb="3" eb="5">
      <t>テキハン</t>
    </rPh>
    <rPh sb="5" eb="6">
      <t>トウ</t>
    </rPh>
    <rPh sb="6" eb="8">
      <t>ケイビ</t>
    </rPh>
    <rPh sb="8" eb="10">
      <t>ヘンコウ</t>
    </rPh>
    <rPh sb="10" eb="12">
      <t>カクニン</t>
    </rPh>
    <rPh sb="13" eb="14">
      <t>アリ</t>
    </rPh>
    <phoneticPr fontId="1"/>
  </si>
  <si>
    <t>他機関
確認済証交付
有：■</t>
    <rPh sb="0" eb="1">
      <t>タ</t>
    </rPh>
    <rPh sb="1" eb="3">
      <t>キカン</t>
    </rPh>
    <rPh sb="4" eb="6">
      <t>カクニン</t>
    </rPh>
    <rPh sb="6" eb="7">
      <t>ズミ</t>
    </rPh>
    <rPh sb="7" eb="8">
      <t>ショウ</t>
    </rPh>
    <rPh sb="8" eb="10">
      <t>コウフ</t>
    </rPh>
    <rPh sb="11" eb="12">
      <t>アリ</t>
    </rPh>
    <phoneticPr fontId="1"/>
  </si>
  <si>
    <t>中間検査合格証交付済み</t>
    <rPh sb="0" eb="4">
      <t>チュウカンケンサ</t>
    </rPh>
    <rPh sb="4" eb="7">
      <t>ゴウカクショウ</t>
    </rPh>
    <rPh sb="7" eb="10">
      <t>コウフズ</t>
    </rPh>
    <phoneticPr fontId="1"/>
  </si>
  <si>
    <t>仮使用認定手数料　合計</t>
    <rPh sb="0" eb="5">
      <t>カリシヨウニンテイ</t>
    </rPh>
    <rPh sb="5" eb="8">
      <t>テスウリョウ</t>
    </rPh>
    <rPh sb="9" eb="11">
      <t>ゴウケイ</t>
    </rPh>
    <phoneticPr fontId="1"/>
  </si>
  <si>
    <t>仮使用認定手数料</t>
    <rPh sb="0" eb="5">
      <t>カリシヨウニンテイ</t>
    </rPh>
    <rPh sb="5" eb="8">
      <t>テスウリョウ</t>
    </rPh>
    <phoneticPr fontId="1"/>
  </si>
  <si>
    <t>省エネ基準適合義務検査
対象面積</t>
    <rPh sb="0" eb="1">
      <t>ショウ</t>
    </rPh>
    <rPh sb="3" eb="5">
      <t>キジュン</t>
    </rPh>
    <rPh sb="5" eb="7">
      <t>テキゴウ</t>
    </rPh>
    <rPh sb="7" eb="9">
      <t>ギム</t>
    </rPh>
    <rPh sb="9" eb="11">
      <t>ケンサ</t>
    </rPh>
    <rPh sb="12" eb="16">
      <t>タイショウメンセキ</t>
    </rPh>
    <phoneticPr fontId="1"/>
  </si>
  <si>
    <t>仮使用対象面積(㎡)</t>
    <rPh sb="0" eb="3">
      <t>カリシヨウ</t>
    </rPh>
    <rPh sb="3" eb="7">
      <t>タイショウメンセキ</t>
    </rPh>
    <phoneticPr fontId="1"/>
  </si>
  <si>
    <t>他機関確認済証交付</t>
    <rPh sb="0" eb="3">
      <t>タキカン</t>
    </rPh>
    <rPh sb="3" eb="9">
      <t>カクニンズミショウコウフ</t>
    </rPh>
    <phoneticPr fontId="1"/>
  </si>
  <si>
    <t>仮使用認定
基本手数料</t>
    <rPh sb="0" eb="3">
      <t>カリシヨウ</t>
    </rPh>
    <rPh sb="3" eb="5">
      <t>ニンテイ</t>
    </rPh>
    <rPh sb="6" eb="8">
      <t>キホン</t>
    </rPh>
    <rPh sb="8" eb="11">
      <t>テスウリョウ</t>
    </rPh>
    <phoneticPr fontId="1"/>
  </si>
  <si>
    <t>他機関
確認済証交付</t>
    <rPh sb="0" eb="1">
      <t>タ</t>
    </rPh>
    <rPh sb="1" eb="3">
      <t>キカン</t>
    </rPh>
    <rPh sb="4" eb="6">
      <t>カクニン</t>
    </rPh>
    <rPh sb="6" eb="7">
      <t>ズミ</t>
    </rPh>
    <rPh sb="7" eb="8">
      <t>ショウ</t>
    </rPh>
    <rPh sb="8" eb="10">
      <t>コウフ</t>
    </rPh>
    <phoneticPr fontId="1"/>
  </si>
  <si>
    <t>仮使用認定
基本手数料合計</t>
    <rPh sb="0" eb="1">
      <t>カリ</t>
    </rPh>
    <rPh sb="1" eb="3">
      <t>シヨウ</t>
    </rPh>
    <rPh sb="3" eb="5">
      <t>ニンテイ</t>
    </rPh>
    <rPh sb="6" eb="8">
      <t>キホン</t>
    </rPh>
    <rPh sb="8" eb="11">
      <t>テスウリョウ</t>
    </rPh>
    <rPh sb="11" eb="13">
      <t>ゴウケイ</t>
    </rPh>
    <phoneticPr fontId="1"/>
  </si>
  <si>
    <t>省エネ基準検査対象面積</t>
    <rPh sb="0" eb="1">
      <t>ショウ</t>
    </rPh>
    <rPh sb="3" eb="5">
      <t>キジュン</t>
    </rPh>
    <rPh sb="5" eb="7">
      <t>ケンサ</t>
    </rPh>
    <rPh sb="7" eb="11">
      <t>タイショウメンセキ</t>
    </rPh>
    <phoneticPr fontId="1"/>
  </si>
  <si>
    <t>省エネ適判等軽微変更確認</t>
    <rPh sb="0" eb="1">
      <t>ショウ</t>
    </rPh>
    <rPh sb="3" eb="6">
      <t>テキハントウ</t>
    </rPh>
    <rPh sb="6" eb="8">
      <t>ケイビ</t>
    </rPh>
    <rPh sb="8" eb="10">
      <t>ヘンコウ</t>
    </rPh>
    <rPh sb="10" eb="12">
      <t>カクニン</t>
    </rPh>
    <phoneticPr fontId="1"/>
  </si>
  <si>
    <t>仮使用認定
手数料合計</t>
    <rPh sb="0" eb="1">
      <t>カリ</t>
    </rPh>
    <rPh sb="1" eb="3">
      <t>シヨウ</t>
    </rPh>
    <rPh sb="3" eb="5">
      <t>ニンテイ</t>
    </rPh>
    <rPh sb="6" eb="9">
      <t>テスウリョウ</t>
    </rPh>
    <rPh sb="9" eb="11">
      <t>ゴウケイ</t>
    </rPh>
    <phoneticPr fontId="1"/>
  </si>
  <si>
    <t>完了検査対象面積</t>
    <rPh sb="0" eb="4">
      <t>カンリョウケンサ</t>
    </rPh>
    <rPh sb="4" eb="8">
      <t>タイショウメンセキ</t>
    </rPh>
    <phoneticPr fontId="1"/>
  </si>
  <si>
    <t>他機関確認済証交付  有:■ 無:□</t>
    <rPh sb="0" eb="1">
      <t>タ</t>
    </rPh>
    <rPh sb="1" eb="3">
      <t>キカン</t>
    </rPh>
    <rPh sb="3" eb="5">
      <t>カクニン</t>
    </rPh>
    <rPh sb="5" eb="6">
      <t>ズミ</t>
    </rPh>
    <rPh sb="6" eb="7">
      <t>ショウ</t>
    </rPh>
    <rPh sb="7" eb="9">
      <t>コウフ</t>
    </rPh>
    <phoneticPr fontId="1"/>
  </si>
  <si>
    <t>省エネ基準適合義務
検査対象面積</t>
    <rPh sb="0" eb="1">
      <t>ショウ</t>
    </rPh>
    <rPh sb="3" eb="5">
      <t>キジュン</t>
    </rPh>
    <rPh sb="5" eb="9">
      <t>テキゴウギム</t>
    </rPh>
    <rPh sb="10" eb="12">
      <t>ケンサ</t>
    </rPh>
    <rPh sb="12" eb="16">
      <t>タイショウメンセキ</t>
    </rPh>
    <phoneticPr fontId="1"/>
  </si>
  <si>
    <t>省エネ適判等軽微変更確認</t>
    <rPh sb="0" eb="1">
      <t>ショウ</t>
    </rPh>
    <rPh sb="3" eb="6">
      <t>テキハントウ</t>
    </rPh>
    <rPh sb="6" eb="8">
      <t>ケイビ</t>
    </rPh>
    <rPh sb="8" eb="12">
      <t>ヘンコウカクニン</t>
    </rPh>
    <phoneticPr fontId="1"/>
  </si>
  <si>
    <t>中間検査合格証交付済み</t>
    <rPh sb="0" eb="10">
      <t>チュウカンケンサゴウカクショウコウフズ</t>
    </rPh>
    <phoneticPr fontId="1"/>
  </si>
  <si>
    <t>▶</t>
    <phoneticPr fontId="1"/>
  </si>
  <si>
    <t>棟ごとの
合計</t>
    <rPh sb="0" eb="1">
      <t>トウ</t>
    </rPh>
    <rPh sb="5" eb="7">
      <t>ゴウケイ</t>
    </rPh>
    <phoneticPr fontId="1"/>
  </si>
  <si>
    <t>建築物全体の延べ面積（㎡）</t>
    <rPh sb="0" eb="3">
      <t>ケンチクブツ</t>
    </rPh>
    <rPh sb="3" eb="5">
      <t>ゼンタイ</t>
    </rPh>
    <rPh sb="6" eb="7">
      <t>ノ</t>
    </rPh>
    <rPh sb="8" eb="10">
      <t>メンセキ</t>
    </rPh>
    <rPh sb="10" eb="12">
      <t>ユカメンセキ</t>
    </rPh>
    <phoneticPr fontId="1"/>
  </si>
  <si>
    <t>■　仮使用認定時完了検査手数料算定　内訳計算内容</t>
    <rPh sb="2" eb="5">
      <t>カリシヨウ</t>
    </rPh>
    <rPh sb="5" eb="7">
      <t>ニンテイ</t>
    </rPh>
    <rPh sb="7" eb="8">
      <t>ジ</t>
    </rPh>
    <rPh sb="8" eb="10">
      <t>カンリョウ</t>
    </rPh>
    <rPh sb="10" eb="12">
      <t>ケンサ</t>
    </rPh>
    <rPh sb="12" eb="15">
      <t>テスウリョウ</t>
    </rPh>
    <rPh sb="15" eb="17">
      <t>サンテイ</t>
    </rPh>
    <rPh sb="18" eb="20">
      <t>ウチワケ</t>
    </rPh>
    <rPh sb="20" eb="22">
      <t>ケイサン</t>
    </rPh>
    <rPh sb="22" eb="24">
      <t>ナイヨウ</t>
    </rPh>
    <phoneticPr fontId="1"/>
  </si>
  <si>
    <t>■　仮使用認定手数料算定　内訳計算内容</t>
    <rPh sb="2" eb="5">
      <t>カリシヨウ</t>
    </rPh>
    <rPh sb="5" eb="7">
      <t>ニンテイ</t>
    </rPh>
    <rPh sb="7" eb="10">
      <t>テスウリョウ</t>
    </rPh>
    <rPh sb="10" eb="12">
      <t>サンテイ</t>
    </rPh>
    <rPh sb="13" eb="15">
      <t>ウチワケ</t>
    </rPh>
    <rPh sb="15" eb="17">
      <t>ケイサン</t>
    </rPh>
    <rPh sb="17" eb="19">
      <t>ナイヨウ</t>
    </rPh>
    <phoneticPr fontId="1"/>
  </si>
  <si>
    <t>構造審査
合計</t>
    <rPh sb="0" eb="2">
      <t>コウゾウ</t>
    </rPh>
    <rPh sb="2" eb="4">
      <t>シンサ</t>
    </rPh>
    <rPh sb="5" eb="7">
      <t>ゴウケイ</t>
    </rPh>
    <phoneticPr fontId="1"/>
  </si>
  <si>
    <t>完了検査対象面積(㎡)</t>
    <rPh sb="0" eb="4">
      <t>カンリョウケンサ</t>
    </rPh>
    <rPh sb="4" eb="8">
      <t>タイショウメンセキ</t>
    </rPh>
    <phoneticPr fontId="1"/>
  </si>
  <si>
    <t>完了検査
基本手数料</t>
    <rPh sb="0" eb="4">
      <t>カンリョウケンサ</t>
    </rPh>
    <rPh sb="5" eb="7">
      <t>キホン</t>
    </rPh>
    <rPh sb="7" eb="10">
      <t>テスウリョウ</t>
    </rPh>
    <phoneticPr fontId="1"/>
  </si>
  <si>
    <t>省エネ検査
加算手数料</t>
    <rPh sb="0" eb="1">
      <t>ショウ</t>
    </rPh>
    <rPh sb="3" eb="5">
      <t>ケンサ</t>
    </rPh>
    <rPh sb="6" eb="11">
      <t>カサンテスウリョウ</t>
    </rPh>
    <phoneticPr fontId="1"/>
  </si>
  <si>
    <t>省エネ軽微
変更加算手数料</t>
    <rPh sb="0" eb="1">
      <t>ショウ</t>
    </rPh>
    <rPh sb="3" eb="5">
      <t>ケイビ</t>
    </rPh>
    <rPh sb="6" eb="8">
      <t>ヘンコウ</t>
    </rPh>
    <rPh sb="8" eb="13">
      <t>カサンテスウリョウ</t>
    </rPh>
    <phoneticPr fontId="1"/>
  </si>
  <si>
    <t>完了検査
手数料合計</t>
    <rPh sb="0" eb="4">
      <t>カンリョウケンサ</t>
    </rPh>
    <rPh sb="5" eb="8">
      <t>テスウリョウ</t>
    </rPh>
    <rPh sb="8" eb="10">
      <t>ゴウケイ</t>
    </rPh>
    <phoneticPr fontId="1"/>
  </si>
  <si>
    <t>【建築物】　仮使用認定・仮使用認定有完了検査申請手数料</t>
    <rPh sb="0" eb="5">
      <t>&lt;ケンチクブツ&gt;</t>
    </rPh>
    <rPh sb="6" eb="9">
      <t>カリシヨウ</t>
    </rPh>
    <rPh sb="9" eb="11">
      <t>ニンテイ</t>
    </rPh>
    <rPh sb="12" eb="13">
      <t>カリ</t>
    </rPh>
    <rPh sb="13" eb="15">
      <t>シヨウ</t>
    </rPh>
    <rPh sb="15" eb="17">
      <t>ニンテイ</t>
    </rPh>
    <rPh sb="17" eb="18">
      <t>アリ</t>
    </rPh>
    <rPh sb="18" eb="20">
      <t>カンリョウ</t>
    </rPh>
    <rPh sb="20" eb="22">
      <t>ケンサ</t>
    </rPh>
    <rPh sb="22" eb="24">
      <t>シンセイ</t>
    </rPh>
    <rPh sb="24" eb="27">
      <t>テスウリョウ</t>
    </rPh>
    <phoneticPr fontId="1"/>
  </si>
  <si>
    <t>他機関確認済証交付</t>
    <rPh sb="0" eb="3">
      <t>タキカン</t>
    </rPh>
    <rPh sb="3" eb="7">
      <t>カクニンズミショウ</t>
    </rPh>
    <rPh sb="7" eb="9">
      <t>コウフ</t>
    </rPh>
    <phoneticPr fontId="1"/>
  </si>
  <si>
    <t>省エネ適判等軽微変更確認</t>
    <phoneticPr fontId="1"/>
  </si>
  <si>
    <t>完了検査と瑕疵保険同時検査割引　有■</t>
    <rPh sb="0" eb="2">
      <t>カンリョウ</t>
    </rPh>
    <rPh sb="2" eb="4">
      <t>ケンサ</t>
    </rPh>
    <rPh sb="5" eb="9">
      <t>カシホケン</t>
    </rPh>
    <rPh sb="9" eb="11">
      <t>ドウジ</t>
    </rPh>
    <rPh sb="11" eb="13">
      <t>ケンサ</t>
    </rPh>
    <rPh sb="13" eb="15">
      <t>ワリビキ</t>
    </rPh>
    <rPh sb="16" eb="17">
      <t>アリ</t>
    </rPh>
    <phoneticPr fontId="1"/>
  </si>
  <si>
    <t>仮使用認定有完了検査手数料　合計</t>
    <rPh sb="0" eb="1">
      <t>カリ</t>
    </rPh>
    <rPh sb="1" eb="3">
      <t>シヨウ</t>
    </rPh>
    <rPh sb="3" eb="5">
      <t>ニンテイ</t>
    </rPh>
    <rPh sb="5" eb="6">
      <t>アリ</t>
    </rPh>
    <rPh sb="6" eb="8">
      <t>カンリョウ</t>
    </rPh>
    <rPh sb="8" eb="10">
      <t>ケンサ</t>
    </rPh>
    <rPh sb="10" eb="13">
      <t>テスウリョウ</t>
    </rPh>
    <rPh sb="14" eb="16">
      <t>ゴウケイ</t>
    </rPh>
    <phoneticPr fontId="1"/>
  </si>
  <si>
    <t>仮使用申請
棟ごとの対象
面積</t>
    <rPh sb="0" eb="3">
      <t>カリシヨウ</t>
    </rPh>
    <rPh sb="3" eb="5">
      <t>シンセイ</t>
    </rPh>
    <rPh sb="6" eb="7">
      <t>トウ</t>
    </rPh>
    <rPh sb="10" eb="12">
      <t>タイショウ</t>
    </rPh>
    <rPh sb="13" eb="15">
      <t>メンセキ</t>
    </rPh>
    <phoneticPr fontId="1"/>
  </si>
  <si>
    <t>交付方法（確認申請）</t>
    <rPh sb="0" eb="4">
      <t>コウフホウホウ</t>
    </rPh>
    <rPh sb="5" eb="7">
      <t>カクニン</t>
    </rPh>
    <rPh sb="7" eb="9">
      <t>シンセイ</t>
    </rPh>
    <phoneticPr fontId="1"/>
  </si>
  <si>
    <t>交付方法（完了検査）</t>
    <rPh sb="0" eb="4">
      <t>コウフホウホウ</t>
    </rPh>
    <rPh sb="5" eb="7">
      <t>カンリョウ</t>
    </rPh>
    <rPh sb="7" eb="9">
      <t>ケンサ</t>
    </rPh>
    <phoneticPr fontId="1"/>
  </si>
  <si>
    <t>▶</t>
    <phoneticPr fontId="1"/>
  </si>
  <si>
    <t>他機関による省エネ適判等</t>
    <rPh sb="0" eb="3">
      <t>タキカン</t>
    </rPh>
    <rPh sb="6" eb="7">
      <t>ショウ</t>
    </rPh>
    <rPh sb="9" eb="11">
      <t>テキハン</t>
    </rPh>
    <rPh sb="11" eb="12">
      <t>トウ</t>
    </rPh>
    <phoneticPr fontId="1"/>
  </si>
  <si>
    <t>省エネ基準適合義務検査
 有:■ 無:□</t>
    <rPh sb="0" eb="1">
      <t>ショウ</t>
    </rPh>
    <rPh sb="3" eb="5">
      <t>キジュン</t>
    </rPh>
    <rPh sb="5" eb="7">
      <t>テキゴウ</t>
    </rPh>
    <rPh sb="7" eb="9">
      <t>ギム</t>
    </rPh>
    <rPh sb="9" eb="11">
      <t>ケンサ</t>
    </rPh>
    <rPh sb="13" eb="14">
      <t>アリ</t>
    </rPh>
    <phoneticPr fontId="1"/>
  </si>
  <si>
    <t>(Ver2.1)</t>
    <phoneticPr fontId="1"/>
  </si>
  <si>
    <t>他機関による省エネ適判等</t>
    <rPh sb="0" eb="3">
      <t>タキカン</t>
    </rPh>
    <rPh sb="6" eb="7">
      <t>ショウ</t>
    </rPh>
    <rPh sb="9" eb="12">
      <t>テキハントウ</t>
    </rPh>
    <phoneticPr fontId="1"/>
  </si>
  <si>
    <t>　　⑥</t>
    <phoneticPr fontId="1"/>
  </si>
  <si>
    <t>　　⑦</t>
    <phoneticPr fontId="1"/>
  </si>
  <si>
    <t>　</t>
    <phoneticPr fontId="1"/>
  </si>
  <si>
    <t>　　① 　</t>
    <phoneticPr fontId="1"/>
  </si>
  <si>
    <t>他機関による省エネ適判等</t>
    <rPh sb="0" eb="1">
      <t>タ</t>
    </rPh>
    <rPh sb="1" eb="3">
      <t>キカン</t>
    </rPh>
    <rPh sb="6" eb="7">
      <t>ショウ</t>
    </rPh>
    <rPh sb="9" eb="11">
      <t>テキハン</t>
    </rPh>
    <rPh sb="11" eb="12">
      <t>トウ</t>
    </rPh>
    <phoneticPr fontId="1"/>
  </si>
  <si>
    <t>遠隔地検査に係る出張費</t>
    <phoneticPr fontId="1"/>
  </si>
  <si>
    <t>瑕疵保険同時検査割引　</t>
    <rPh sb="0" eb="2">
      <t>カシ</t>
    </rPh>
    <rPh sb="2" eb="4">
      <t>ホケン</t>
    </rPh>
    <rPh sb="4" eb="6">
      <t>ドウジ</t>
    </rPh>
    <rPh sb="6" eb="8">
      <t>ケンサ</t>
    </rPh>
    <rPh sb="8" eb="10">
      <t>ワリビキ</t>
    </rPh>
    <phoneticPr fontId="1"/>
  </si>
  <si>
    <t>瑕疵保険同時検査割引</t>
    <rPh sb="0" eb="2">
      <t>カシ</t>
    </rPh>
    <rPh sb="2" eb="4">
      <t>ホケン</t>
    </rPh>
    <rPh sb="4" eb="6">
      <t>ドウジ</t>
    </rPh>
    <rPh sb="6" eb="8">
      <t>ケンサ</t>
    </rPh>
    <rPh sb="8" eb="10">
      <t>ワリビキ</t>
    </rPh>
    <phoneticPr fontId="1"/>
  </si>
  <si>
    <t>-</t>
    <phoneticPr fontId="1"/>
  </si>
  <si>
    <t>⑥</t>
    <phoneticPr fontId="1"/>
  </si>
  <si>
    <t>⑦</t>
    <phoneticPr fontId="1"/>
  </si>
  <si>
    <t>電子消防同意出力</t>
    <rPh sb="0" eb="8">
      <t>デンシショウボウドウイシュツリョク</t>
    </rPh>
    <phoneticPr fontId="1"/>
  </si>
  <si>
    <t>＜構造審査料＞</t>
    <rPh sb="1" eb="3">
      <t>コウゾウ</t>
    </rPh>
    <rPh sb="3" eb="5">
      <t>シンサ</t>
    </rPh>
    <rPh sb="5" eb="6">
      <t>リョウ</t>
    </rPh>
    <phoneticPr fontId="1"/>
  </si>
  <si>
    <t>中間検査と瑕疵保険又はF35同時検査割引　有:■</t>
    <rPh sb="0" eb="2">
      <t>チュウカン</t>
    </rPh>
    <rPh sb="2" eb="4">
      <t>ケンサ</t>
    </rPh>
    <rPh sb="5" eb="9">
      <t>カシホケン</t>
    </rPh>
    <rPh sb="9" eb="10">
      <t>マタ</t>
    </rPh>
    <rPh sb="14" eb="16">
      <t>ドウジ</t>
    </rPh>
    <rPh sb="16" eb="18">
      <t>ケンサ</t>
    </rPh>
    <rPh sb="18" eb="20">
      <t>ワリビキ</t>
    </rPh>
    <rPh sb="21" eb="22">
      <t>アリ</t>
    </rPh>
    <phoneticPr fontId="1"/>
  </si>
  <si>
    <t>完了検査と瑕疵保険又はF35同時検査割引　有:■</t>
    <rPh sb="0" eb="2">
      <t>カンリョウ</t>
    </rPh>
    <rPh sb="2" eb="4">
      <t>ケンサ</t>
    </rPh>
    <rPh sb="5" eb="9">
      <t>カシホケン</t>
    </rPh>
    <rPh sb="9" eb="10">
      <t>マタ</t>
    </rPh>
    <rPh sb="14" eb="16">
      <t>ドウジ</t>
    </rPh>
    <rPh sb="16" eb="18">
      <t>ケンサ</t>
    </rPh>
    <rPh sb="18" eb="20">
      <t>ワリビキ</t>
    </rPh>
    <rPh sb="21" eb="22">
      <t>アリ</t>
    </rPh>
    <phoneticPr fontId="1"/>
  </si>
  <si>
    <t>建設性能評価同時検査割引　有:■</t>
    <rPh sb="0" eb="2">
      <t>ケンセツ</t>
    </rPh>
    <rPh sb="2" eb="4">
      <t>セイノウ</t>
    </rPh>
    <rPh sb="4" eb="6">
      <t>ヒョウカ</t>
    </rPh>
    <rPh sb="6" eb="8">
      <t>ドウジ</t>
    </rPh>
    <rPh sb="8" eb="10">
      <t>ケンサ</t>
    </rPh>
    <rPh sb="10" eb="12">
      <t>ワリビキ</t>
    </rPh>
    <rPh sb="13" eb="14">
      <t>アリ</t>
    </rPh>
    <phoneticPr fontId="1"/>
  </si>
  <si>
    <t>建設性能評価同時検査割引
　有:■</t>
    <rPh sb="0" eb="2">
      <t>ケンセツ</t>
    </rPh>
    <rPh sb="2" eb="4">
      <t>セイノウ</t>
    </rPh>
    <rPh sb="4" eb="6">
      <t>ヒョウカ</t>
    </rPh>
    <rPh sb="6" eb="8">
      <t>ドウジ</t>
    </rPh>
    <rPh sb="8" eb="10">
      <t>ケンサ</t>
    </rPh>
    <rPh sb="10" eb="12">
      <t>ワリビキ</t>
    </rPh>
    <rPh sb="14" eb="15">
      <t>アリ</t>
    </rPh>
    <phoneticPr fontId="1"/>
  </si>
  <si>
    <t>建設性能評価同時検査割引</t>
    <phoneticPr fontId="1"/>
  </si>
  <si>
    <t>瑕疵保険又は
F35同時検査割引　有:■</t>
    <rPh sb="0" eb="4">
      <t>カシホケン</t>
    </rPh>
    <rPh sb="4" eb="5">
      <t>マタ</t>
    </rPh>
    <rPh sb="10" eb="12">
      <t>ドウジ</t>
    </rPh>
    <rPh sb="12" eb="14">
      <t>ケンサ</t>
    </rPh>
    <rPh sb="14" eb="16">
      <t>ワリビキ</t>
    </rPh>
    <rPh sb="17" eb="18">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</si>
</sst>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0_ "/>
    <numFmt numFmtId="178" formatCode="#,##0_ ;[Red]\-#,##0\ "/>
    <numFmt numFmtId="179" formatCode="#,##0.00_ ;[Red]\-#,##0.00\ "/>
    <numFmt numFmtId="180" formatCode="&quot;- &quot;#,##0"/>
  </numFmts>
  <fonts count="6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name val="游ゴシック"/>
      <family val="2"/>
      <charset val="128"/>
      <scheme val="minor"/>
    </font>
    <font>
      <b/>
      <sz val="10"/>
      <color theme="1"/>
      <name val="游ゴシック"/>
      <family val="3"/>
      <charset val="128"/>
      <scheme val="minor"/>
    </font>
    <font>
      <sz val="12"/>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name val="ＭＳ Ｐゴシック"/>
      <family val="3"/>
      <charset val="128"/>
    </font>
    <font>
      <b/>
      <sz val="18"/>
      <color theme="0"/>
      <name val="游ゴシック"/>
      <family val="3"/>
      <charset val="128"/>
    </font>
    <font>
      <b/>
      <sz val="10"/>
      <color theme="0"/>
      <name val="游ゴシック"/>
      <family val="3"/>
      <charset val="128"/>
    </font>
    <font>
      <sz val="10"/>
      <color theme="0"/>
      <name val="游ゴシック"/>
      <family val="3"/>
      <charset val="128"/>
    </font>
    <font>
      <sz val="9"/>
      <color theme="0"/>
      <name val="游ゴシック"/>
      <family val="3"/>
      <charset val="128"/>
    </font>
    <font>
      <b/>
      <sz val="12"/>
      <name val="游ゴシック"/>
      <family val="3"/>
      <charset val="128"/>
    </font>
    <font>
      <sz val="10"/>
      <name val="游ゴシック"/>
      <family val="3"/>
      <charset val="128"/>
    </font>
    <font>
      <sz val="10"/>
      <color rgb="FF0070C0"/>
      <name val="游ゴシック"/>
      <family val="3"/>
      <charset val="128"/>
    </font>
    <font>
      <b/>
      <sz val="11"/>
      <name val="游ゴシック"/>
      <family val="3"/>
      <charset val="128"/>
    </font>
    <font>
      <b/>
      <sz val="10"/>
      <color rgb="FF0070C0"/>
      <name val="游ゴシック"/>
      <family val="3"/>
      <charset val="128"/>
    </font>
    <font>
      <b/>
      <sz val="10"/>
      <name val="游ゴシック"/>
      <family val="3"/>
      <charset val="128"/>
    </font>
    <font>
      <b/>
      <sz val="10"/>
      <color rgb="FFFF0000"/>
      <name val="游ゴシック"/>
      <family val="3"/>
      <charset val="128"/>
    </font>
    <font>
      <sz val="6"/>
      <name val="ＭＳ Ｐゴシック"/>
      <family val="3"/>
      <charset val="128"/>
    </font>
    <font>
      <b/>
      <sz val="9"/>
      <name val="游ゴシック"/>
      <family val="3"/>
      <charset val="128"/>
    </font>
    <font>
      <b/>
      <vertAlign val="superscript"/>
      <sz val="10"/>
      <name val="游ゴシック"/>
      <family val="3"/>
      <charset val="128"/>
    </font>
    <font>
      <b/>
      <vertAlign val="superscript"/>
      <sz val="9"/>
      <name val="游ゴシック"/>
      <family val="3"/>
      <charset val="128"/>
    </font>
    <font>
      <b/>
      <sz val="8"/>
      <name val="游ゴシック"/>
      <family val="3"/>
      <charset val="128"/>
    </font>
    <font>
      <b/>
      <vertAlign val="superscript"/>
      <sz val="8"/>
      <name val="游ゴシック"/>
      <family val="3"/>
      <charset val="128"/>
    </font>
    <font>
      <sz val="9"/>
      <name val="游ゴシック"/>
      <family val="3"/>
      <charset val="128"/>
    </font>
    <font>
      <sz val="6"/>
      <name val="游ゴシック"/>
      <family val="3"/>
      <charset val="128"/>
      <scheme val="minor"/>
    </font>
    <font>
      <sz val="8"/>
      <name val="游ゴシック"/>
      <family val="3"/>
      <charset val="128"/>
    </font>
    <font>
      <sz val="8"/>
      <color rgb="FF0070C0"/>
      <name val="游ゴシック"/>
      <family val="3"/>
      <charset val="128"/>
    </font>
    <font>
      <b/>
      <sz val="8"/>
      <color rgb="FFFF0000"/>
      <name val="游ゴシック"/>
      <family val="3"/>
      <charset val="128"/>
    </font>
    <font>
      <sz val="7"/>
      <name val="游ゴシック"/>
      <family val="3"/>
      <charset val="128"/>
    </font>
    <font>
      <sz val="11"/>
      <color rgb="FFFF0000"/>
      <name val="游ゴシック"/>
      <family val="2"/>
      <charset val="128"/>
      <scheme val="minor"/>
    </font>
    <font>
      <sz val="14"/>
      <color theme="0"/>
      <name val="游ゴシック"/>
      <family val="3"/>
      <charset val="128"/>
      <scheme val="minor"/>
    </font>
    <font>
      <b/>
      <sz val="7.5"/>
      <name val="游ゴシック"/>
      <family val="3"/>
      <charset val="128"/>
    </font>
    <font>
      <b/>
      <vertAlign val="superscript"/>
      <sz val="7.5"/>
      <name val="游ゴシック"/>
      <family val="3"/>
      <charset val="128"/>
    </font>
    <font>
      <sz val="1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1"/>
      <color rgb="FF0070C0"/>
      <name val="ＭＳ Ｐゴシック"/>
      <family val="3"/>
      <charset val="128"/>
    </font>
    <font>
      <sz val="11"/>
      <color rgb="FF0070C0"/>
      <name val="游ゴシック"/>
      <family val="2"/>
      <charset val="128"/>
      <scheme val="minor"/>
    </font>
    <font>
      <b/>
      <sz val="11"/>
      <color rgb="FF0070C0"/>
      <name val="游ゴシック"/>
      <family val="2"/>
      <charset val="128"/>
      <scheme val="minor"/>
    </font>
    <font>
      <b/>
      <sz val="11"/>
      <color rgb="FF002060"/>
      <name val="ＭＳ Ｐゴシック"/>
      <family val="3"/>
      <charset val="128"/>
    </font>
    <font>
      <sz val="11"/>
      <color theme="1"/>
      <name val="Segoe UI Symbol"/>
      <family val="2"/>
    </font>
    <font>
      <sz val="11"/>
      <color theme="1"/>
      <name val="游ゴシック"/>
      <family val="2"/>
      <charset val="128"/>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theme="0"/>
      <name val="游ゴシック"/>
      <family val="3"/>
      <charset val="128"/>
      <scheme val="minor"/>
    </font>
    <font>
      <b/>
      <sz val="14"/>
      <name val="游ゴシック"/>
      <family val="3"/>
      <charset val="128"/>
      <scheme val="minor"/>
    </font>
    <font>
      <b/>
      <sz val="18"/>
      <name val="游ゴシック"/>
      <family val="3"/>
      <charset val="128"/>
      <scheme val="minor"/>
    </font>
    <font>
      <b/>
      <sz val="12"/>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0"/>
      <color rgb="FFFF0000"/>
      <name val="游ゴシック"/>
      <family val="3"/>
      <charset val="128"/>
    </font>
  </fonts>
  <fills count="2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993FF"/>
        <bgColor indexed="64"/>
      </patternFill>
    </fill>
    <fill>
      <patternFill patternType="solid">
        <fgColor rgb="FFEEB5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thin">
        <color auto="1"/>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style="thin">
        <color indexed="64"/>
      </left>
      <right/>
      <top/>
      <bottom/>
      <diagonal/>
    </border>
    <border>
      <left/>
      <right style="double">
        <color auto="1"/>
      </right>
      <top/>
      <bottom/>
      <diagonal/>
    </border>
    <border>
      <left style="double">
        <color auto="1"/>
      </left>
      <right/>
      <top style="hair">
        <color auto="1"/>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auto="1"/>
      </right>
      <top style="hair">
        <color indexed="64"/>
      </top>
      <bottom/>
      <diagonal/>
    </border>
    <border>
      <left style="thin">
        <color indexed="64"/>
      </left>
      <right/>
      <top style="hair">
        <color indexed="64"/>
      </top>
      <bottom/>
      <diagonal/>
    </border>
    <border>
      <left style="thin">
        <color indexed="64"/>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double">
        <color auto="1"/>
      </bottom>
      <diagonal/>
    </border>
    <border>
      <left/>
      <right style="hair">
        <color indexed="64"/>
      </right>
      <top/>
      <bottom style="double">
        <color auto="1"/>
      </bottom>
      <diagonal/>
    </border>
    <border>
      <left style="hair">
        <color indexed="64"/>
      </left>
      <right/>
      <top/>
      <bottom style="double">
        <color auto="1"/>
      </bottom>
      <diagonal/>
    </border>
    <border>
      <left/>
      <right style="thin">
        <color indexed="64"/>
      </right>
      <top/>
      <bottom style="double">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right style="double">
        <color auto="1"/>
      </right>
      <top style="double">
        <color auto="1"/>
      </top>
      <bottom style="hair">
        <color indexed="64"/>
      </bottom>
      <diagonal/>
    </border>
    <border>
      <left style="double">
        <color auto="1"/>
      </left>
      <right/>
      <top style="double">
        <color auto="1"/>
      </top>
      <bottom style="hair">
        <color auto="1"/>
      </bottom>
      <diagonal/>
    </border>
    <border>
      <left/>
      <right/>
      <top style="hair">
        <color indexed="64"/>
      </top>
      <bottom style="hair">
        <color indexed="64"/>
      </bottom>
      <diagonal/>
    </border>
    <border>
      <left style="hair">
        <color indexed="64"/>
      </left>
      <right/>
      <top style="double">
        <color auto="1"/>
      </top>
      <bottom style="hair">
        <color indexed="64"/>
      </bottom>
      <diagonal/>
    </border>
    <border>
      <left/>
      <right style="thin">
        <color auto="1"/>
      </right>
      <top style="double">
        <color auto="1"/>
      </top>
      <bottom style="hair">
        <color indexed="64"/>
      </bottom>
      <diagonal/>
    </border>
    <border>
      <left style="hair">
        <color indexed="64"/>
      </left>
      <right/>
      <top style="double">
        <color auto="1"/>
      </top>
      <bottom/>
      <diagonal/>
    </border>
    <border>
      <left/>
      <right/>
      <top style="double">
        <color auto="1"/>
      </top>
      <bottom/>
      <diagonal/>
    </border>
    <border>
      <left/>
      <right style="hair">
        <color indexed="64"/>
      </right>
      <top style="double">
        <color auto="1"/>
      </top>
      <bottom/>
      <diagonal/>
    </border>
    <border>
      <left/>
      <right style="thin">
        <color indexed="64"/>
      </right>
      <top style="double">
        <color auto="1"/>
      </top>
      <bottom/>
      <diagonal/>
    </border>
    <border>
      <left style="thin">
        <color indexed="64"/>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style="medium">
        <color auto="1"/>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double">
        <color auto="1"/>
      </right>
      <top style="hair">
        <color indexed="64"/>
      </top>
      <bottom style="thin">
        <color auto="1"/>
      </bottom>
      <diagonal/>
    </border>
    <border>
      <left style="double">
        <color auto="1"/>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right style="thin">
        <color indexed="64"/>
      </right>
      <top/>
      <bottom style="thin">
        <color indexed="64"/>
      </bottom>
      <diagonal/>
    </border>
    <border>
      <left/>
      <right/>
      <top style="thin">
        <color auto="1"/>
      </top>
      <bottom style="thin">
        <color indexed="64"/>
      </bottom>
      <diagonal/>
    </border>
    <border>
      <left/>
      <right style="double">
        <color auto="1"/>
      </right>
      <top style="thin">
        <color auto="1"/>
      </top>
      <bottom style="thin">
        <color indexed="64"/>
      </bottom>
      <diagonal/>
    </border>
    <border>
      <left style="double">
        <color auto="1"/>
      </left>
      <right/>
      <top style="thin">
        <color auto="1"/>
      </top>
      <bottom style="thin">
        <color auto="1"/>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right style="thin">
        <color indexed="64"/>
      </right>
      <top style="thin">
        <color auto="1"/>
      </top>
      <bottom/>
      <diagonal/>
    </border>
    <border>
      <left style="hair">
        <color indexed="64"/>
      </left>
      <right/>
      <top style="thin">
        <color auto="1"/>
      </top>
      <bottom/>
      <diagonal/>
    </border>
    <border>
      <left/>
      <right style="hair">
        <color indexed="64"/>
      </right>
      <top style="thin">
        <color auto="1"/>
      </top>
      <bottom/>
      <diagonal/>
    </border>
    <border>
      <left style="slantDashDot">
        <color auto="1"/>
      </left>
      <right/>
      <top style="thin">
        <color auto="1"/>
      </top>
      <bottom/>
      <diagonal/>
    </border>
    <border>
      <left style="slantDashDot">
        <color auto="1"/>
      </left>
      <right/>
      <top/>
      <bottom/>
      <diagonal/>
    </border>
    <border>
      <left style="slantDashDot">
        <color auto="1"/>
      </left>
      <right/>
      <top/>
      <bottom style="double">
        <color auto="1"/>
      </bottom>
      <diagonal/>
    </border>
    <border>
      <left style="thin">
        <color auto="1"/>
      </left>
      <right/>
      <top style="double">
        <color auto="1"/>
      </top>
      <bottom/>
      <diagonal/>
    </border>
    <border>
      <left/>
      <right style="hair">
        <color indexed="64"/>
      </right>
      <top style="double">
        <color auto="1"/>
      </top>
      <bottom style="hair">
        <color indexed="64"/>
      </bottom>
      <diagonal/>
    </border>
    <border>
      <left style="slantDashDot">
        <color auto="1"/>
      </left>
      <right/>
      <top style="thin">
        <color auto="1"/>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double">
        <color auto="1"/>
      </right>
      <top style="hair">
        <color indexed="64"/>
      </top>
      <bottom/>
      <diagonal/>
    </border>
    <border>
      <left style="double">
        <color auto="1"/>
      </left>
      <right/>
      <top/>
      <bottom/>
      <diagonal/>
    </border>
    <border>
      <left style="thin">
        <color indexed="64"/>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auto="1"/>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cellStyleXfs>
  <cellXfs count="764">
    <xf numFmtId="0" fontId="0" fillId="0" borderId="0" xfId="0">
      <alignment vertical="center"/>
    </xf>
    <xf numFmtId="0" fontId="9" fillId="0" borderId="0" xfId="0" applyFont="1" applyAlignment="1" applyProtection="1">
      <alignment horizontal="right" vertical="center"/>
      <protection hidden="1"/>
    </xf>
    <xf numFmtId="0" fontId="0" fillId="0" borderId="0" xfId="0"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45" fillId="0" borderId="0" xfId="0" applyFont="1" applyProtection="1">
      <alignment vertical="center"/>
      <protection hidden="1"/>
    </xf>
    <xf numFmtId="0" fontId="0" fillId="0" borderId="0" xfId="0" applyAlignment="1" applyProtection="1">
      <alignment horizontal="center" vertical="center"/>
      <protection hidden="1"/>
    </xf>
    <xf numFmtId="0" fontId="44" fillId="0" borderId="0" xfId="0" applyFont="1" applyProtection="1">
      <alignment vertical="center"/>
      <protection hidden="1"/>
    </xf>
    <xf numFmtId="0" fontId="11" fillId="0" borderId="0" xfId="0" applyFont="1" applyAlignment="1" applyProtection="1">
      <alignment horizontal="center" vertical="center" wrapText="1"/>
      <protection hidden="1"/>
    </xf>
    <xf numFmtId="38" fontId="3" fillId="16" borderId="6" xfId="1" applyFont="1" applyFill="1" applyBorder="1" applyProtection="1">
      <alignment vertical="center"/>
      <protection hidden="1"/>
    </xf>
    <xf numFmtId="0" fontId="3" fillId="0" borderId="0" xfId="0" applyFont="1" applyAlignment="1" applyProtection="1">
      <alignment horizontal="center" vertical="center"/>
      <protection hidden="1"/>
    </xf>
    <xf numFmtId="38" fontId="3" fillId="0" borderId="0" xfId="1" applyFont="1" applyFill="1" applyBorder="1" applyProtection="1">
      <alignment vertical="center"/>
      <protection hidden="1"/>
    </xf>
    <xf numFmtId="38" fontId="3" fillId="16" borderId="6" xfId="0" applyNumberFormat="1" applyFont="1" applyFill="1" applyBorder="1" applyProtection="1">
      <alignment vertical="center"/>
      <protection hidden="1"/>
    </xf>
    <xf numFmtId="0" fontId="39" fillId="8" borderId="0" xfId="0" applyFont="1" applyFill="1" applyAlignment="1" applyProtection="1">
      <alignment horizontal="left" vertical="center"/>
      <protection hidden="1"/>
    </xf>
    <xf numFmtId="0" fontId="39" fillId="10" borderId="0" xfId="0" applyFont="1" applyFill="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39" fillId="0" borderId="0" xfId="0" applyFont="1" applyProtection="1">
      <alignment vertical="center"/>
      <protection hidden="1"/>
    </xf>
    <xf numFmtId="0" fontId="39" fillId="0" borderId="69" xfId="0" applyFont="1" applyBorder="1" applyProtection="1">
      <alignment vertical="center"/>
      <protection hidden="1"/>
    </xf>
    <xf numFmtId="38" fontId="12" fillId="16" borderId="116" xfId="1" applyFont="1" applyFill="1" applyBorder="1" applyProtection="1">
      <alignment vertical="center"/>
      <protection hidden="1"/>
    </xf>
    <xf numFmtId="38" fontId="12" fillId="16" borderId="3" xfId="1" applyFont="1" applyFill="1" applyBorder="1" applyProtection="1">
      <alignment vertical="center"/>
      <protection hidden="1"/>
    </xf>
    <xf numFmtId="0" fontId="11" fillId="0" borderId="0" xfId="0" applyFont="1" applyProtection="1">
      <alignment vertical="center"/>
      <protection hidden="1"/>
    </xf>
    <xf numFmtId="0" fontId="3" fillId="0" borderId="0" xfId="0" applyFont="1" applyProtection="1">
      <alignment vertical="center"/>
      <protection hidden="1"/>
    </xf>
    <xf numFmtId="0" fontId="0" fillId="0" borderId="0" xfId="0" applyAlignment="1" applyProtection="1">
      <alignment horizontal="right" vertical="center"/>
      <protection hidden="1"/>
    </xf>
    <xf numFmtId="0" fontId="8" fillId="0" borderId="62" xfId="0" applyFont="1" applyBorder="1" applyAlignment="1" applyProtection="1">
      <alignment horizontal="center" vertical="center"/>
      <protection hidden="1"/>
    </xf>
    <xf numFmtId="0" fontId="0" fillId="0" borderId="62" xfId="0" applyBorder="1" applyProtection="1">
      <alignment vertical="center"/>
      <protection hidden="1"/>
    </xf>
    <xf numFmtId="38" fontId="7" fillId="3" borderId="6" xfId="0" applyNumberFormat="1" applyFont="1" applyFill="1" applyBorder="1" applyProtection="1">
      <alignment vertical="center"/>
      <protection hidden="1"/>
    </xf>
    <xf numFmtId="0" fontId="40" fillId="0" borderId="0" xfId="0" applyFont="1" applyAlignment="1" applyProtection="1">
      <alignment horizontal="center" vertical="center"/>
      <protection hidden="1"/>
    </xf>
    <xf numFmtId="38" fontId="3" fillId="16" borderId="9" xfId="0" applyNumberFormat="1" applyFont="1" applyFill="1" applyBorder="1" applyProtection="1">
      <alignment vertical="center"/>
      <protection hidden="1"/>
    </xf>
    <xf numFmtId="38" fontId="3" fillId="16" borderId="1" xfId="0" applyNumberFormat="1" applyFont="1" applyFill="1" applyBorder="1" applyProtection="1">
      <alignment vertical="center"/>
      <protection hidden="1"/>
    </xf>
    <xf numFmtId="38" fontId="3" fillId="16" borderId="10" xfId="0" applyNumberFormat="1" applyFont="1" applyFill="1" applyBorder="1" applyProtection="1">
      <alignment vertical="center"/>
      <protection hidden="1"/>
    </xf>
    <xf numFmtId="0" fontId="3" fillId="0" borderId="9" xfId="0" applyFont="1" applyBorder="1" applyProtection="1">
      <alignment vertical="center"/>
      <protection hidden="1"/>
    </xf>
    <xf numFmtId="0" fontId="3" fillId="0" borderId="1" xfId="0" applyFont="1" applyBorder="1" applyProtection="1">
      <alignment vertical="center"/>
      <protection hidden="1"/>
    </xf>
    <xf numFmtId="0" fontId="3" fillId="0" borderId="10" xfId="0" applyFont="1" applyBorder="1" applyProtection="1">
      <alignment vertical="center"/>
      <protection hidden="1"/>
    </xf>
    <xf numFmtId="0" fontId="3" fillId="0" borderId="20" xfId="0" applyFont="1" applyBorder="1" applyProtection="1">
      <alignment vertical="center"/>
      <protection hidden="1"/>
    </xf>
    <xf numFmtId="0" fontId="3" fillId="0" borderId="103" xfId="0" applyFont="1" applyBorder="1" applyProtection="1">
      <alignment vertical="center"/>
      <protection hidden="1"/>
    </xf>
    <xf numFmtId="0" fontId="3" fillId="0" borderId="2" xfId="0" applyFont="1" applyBorder="1" applyProtection="1">
      <alignment vertical="center"/>
      <protection hidden="1"/>
    </xf>
    <xf numFmtId="0" fontId="3" fillId="0" borderId="16" xfId="0" applyFont="1" applyBorder="1" applyProtection="1">
      <alignment vertical="center"/>
      <protection hidden="1"/>
    </xf>
    <xf numFmtId="0" fontId="0" fillId="0" borderId="13" xfId="0" applyBorder="1" applyProtection="1">
      <alignment vertical="center"/>
      <protection hidden="1"/>
    </xf>
    <xf numFmtId="0" fontId="39" fillId="0" borderId="13" xfId="0" applyFont="1" applyBorder="1" applyProtection="1">
      <alignment vertical="center"/>
      <protection hidden="1"/>
    </xf>
    <xf numFmtId="38" fontId="3" fillId="3" borderId="104" xfId="0" applyNumberFormat="1" applyFont="1" applyFill="1" applyBorder="1" applyProtection="1">
      <alignment vertical="center"/>
      <protection hidden="1"/>
    </xf>
    <xf numFmtId="38" fontId="3" fillId="3" borderId="108" xfId="0" applyNumberFormat="1" applyFont="1" applyFill="1" applyBorder="1" applyProtection="1">
      <alignment vertical="center"/>
      <protection hidden="1"/>
    </xf>
    <xf numFmtId="38" fontId="3" fillId="3" borderId="105" xfId="0" applyNumberFormat="1" applyFont="1" applyFill="1" applyBorder="1" applyProtection="1">
      <alignment vertical="center"/>
      <protection hidden="1"/>
    </xf>
    <xf numFmtId="178" fontId="3" fillId="16" borderId="121" xfId="1" applyNumberFormat="1" applyFont="1" applyFill="1" applyBorder="1" applyProtection="1">
      <alignment vertical="center"/>
      <protection hidden="1"/>
    </xf>
    <xf numFmtId="178" fontId="3" fillId="16" borderId="120" xfId="1" applyNumberFormat="1" applyFont="1" applyFill="1" applyBorder="1" applyProtection="1">
      <alignment vertical="center"/>
      <protection hidden="1"/>
    </xf>
    <xf numFmtId="178" fontId="3" fillId="16" borderId="122" xfId="1" applyNumberFormat="1" applyFont="1" applyFill="1" applyBorder="1" applyProtection="1">
      <alignment vertical="center"/>
      <protection hidden="1"/>
    </xf>
    <xf numFmtId="0" fontId="8" fillId="0" borderId="17" xfId="0" applyFont="1" applyBorder="1" applyAlignment="1" applyProtection="1">
      <alignment horizontal="center" vertical="center"/>
      <protection hidden="1"/>
    </xf>
    <xf numFmtId="178" fontId="3" fillId="3" borderId="3" xfId="0" applyNumberFormat="1" applyFont="1" applyFill="1" applyBorder="1" applyProtection="1">
      <alignment vertical="center"/>
      <protection hidden="1"/>
    </xf>
    <xf numFmtId="0" fontId="0" fillId="15" borderId="3" xfId="0" applyFill="1" applyBorder="1" applyAlignment="1" applyProtection="1">
      <alignment horizontal="center" vertical="center"/>
      <protection locked="0" hidden="1"/>
    </xf>
    <xf numFmtId="0" fontId="0" fillId="15" borderId="1" xfId="0" applyFill="1" applyBorder="1" applyAlignment="1" applyProtection="1">
      <alignment horizontal="center" vertical="center"/>
      <protection locked="0" hidden="1"/>
    </xf>
    <xf numFmtId="0" fontId="0" fillId="15" borderId="12" xfId="0" applyFill="1" applyBorder="1" applyAlignment="1" applyProtection="1">
      <alignment horizontal="center" vertical="center"/>
      <protection locked="0" hidden="1"/>
    </xf>
    <xf numFmtId="0" fontId="0" fillId="15" borderId="116" xfId="0" applyFill="1" applyBorder="1" applyAlignment="1" applyProtection="1">
      <alignment horizontal="center" vertical="center"/>
      <protection locked="0" hidden="1"/>
    </xf>
    <xf numFmtId="0" fontId="16" fillId="9" borderId="0" xfId="3" applyFont="1" applyFill="1" applyProtection="1">
      <alignment vertical="center"/>
      <protection hidden="1"/>
    </xf>
    <xf numFmtId="0" fontId="17" fillId="9" borderId="0" xfId="3" applyFont="1" applyFill="1" applyProtection="1">
      <alignment vertical="center"/>
      <protection hidden="1"/>
    </xf>
    <xf numFmtId="0" fontId="18" fillId="9" borderId="0" xfId="3" applyFont="1" applyFill="1" applyProtection="1">
      <alignment vertical="center"/>
      <protection hidden="1"/>
    </xf>
    <xf numFmtId="0" fontId="19" fillId="9" borderId="0" xfId="3" applyFont="1" applyFill="1" applyAlignment="1" applyProtection="1">
      <alignment horizontal="right"/>
      <protection hidden="1"/>
    </xf>
    <xf numFmtId="0" fontId="17" fillId="9" borderId="0" xfId="3" applyFont="1" applyFill="1" applyAlignment="1" applyProtection="1">
      <alignment horizontal="right"/>
      <protection hidden="1"/>
    </xf>
    <xf numFmtId="0" fontId="21" fillId="0" borderId="0" xfId="3" applyFont="1" applyProtection="1">
      <alignment vertical="center"/>
      <protection hidden="1"/>
    </xf>
    <xf numFmtId="0" fontId="20" fillId="0" borderId="0" xfId="3" applyFont="1" applyAlignment="1" applyProtection="1">
      <alignment vertical="top"/>
      <protection hidden="1"/>
    </xf>
    <xf numFmtId="0" fontId="22" fillId="0" borderId="0" xfId="3" applyFont="1" applyProtection="1">
      <alignment vertical="center"/>
      <protection hidden="1"/>
    </xf>
    <xf numFmtId="0" fontId="23" fillId="0" borderId="0" xfId="3" applyFont="1" applyAlignment="1" applyProtection="1">
      <alignment horizontal="center" vertical="center"/>
      <protection hidden="1"/>
    </xf>
    <xf numFmtId="0" fontId="23" fillId="0" borderId="0" xfId="3" applyFont="1" applyProtection="1">
      <alignment vertical="center"/>
      <protection hidden="1"/>
    </xf>
    <xf numFmtId="0" fontId="24" fillId="0" borderId="0" xfId="3" applyFont="1" applyProtection="1">
      <alignment vertical="center"/>
      <protection hidden="1"/>
    </xf>
    <xf numFmtId="0" fontId="25"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20" fillId="0" borderId="0" xfId="3" applyFont="1" applyProtection="1">
      <alignment vertical="center"/>
      <protection hidden="1"/>
    </xf>
    <xf numFmtId="0" fontId="26" fillId="0" borderId="0" xfId="3" applyFont="1" applyProtection="1">
      <alignment vertical="center"/>
      <protection hidden="1"/>
    </xf>
    <xf numFmtId="5" fontId="21" fillId="10" borderId="47" xfId="3" applyNumberFormat="1" applyFont="1" applyFill="1" applyBorder="1" applyProtection="1">
      <alignment vertical="center"/>
      <protection hidden="1"/>
    </xf>
    <xf numFmtId="5" fontId="21" fillId="10" borderId="49" xfId="3" applyNumberFormat="1" applyFont="1" applyFill="1" applyBorder="1" applyProtection="1">
      <alignment vertical="center"/>
      <protection hidden="1"/>
    </xf>
    <xf numFmtId="5" fontId="21" fillId="0" borderId="44" xfId="3" applyNumberFormat="1" applyFont="1" applyBorder="1" applyProtection="1">
      <alignment vertical="center"/>
      <protection hidden="1"/>
    </xf>
    <xf numFmtId="0" fontId="25" fillId="0" borderId="0" xfId="3" applyFont="1" applyProtection="1">
      <alignment vertical="center"/>
      <protection hidden="1"/>
    </xf>
    <xf numFmtId="0" fontId="35" fillId="0" borderId="0" xfId="3" applyFont="1" applyProtection="1">
      <alignment vertical="center"/>
      <protection hidden="1"/>
    </xf>
    <xf numFmtId="0" fontId="28" fillId="0" borderId="0" xfId="3" applyFont="1" applyAlignment="1" applyProtection="1">
      <alignment horizontal="right" vertical="center"/>
      <protection hidden="1"/>
    </xf>
    <xf numFmtId="0" fontId="28" fillId="0" borderId="0" xfId="3" applyFont="1" applyProtection="1">
      <alignment vertical="center"/>
      <protection hidden="1"/>
    </xf>
    <xf numFmtId="0" fontId="33" fillId="0" borderId="0" xfId="3" applyFont="1" applyProtection="1">
      <alignment vertical="center"/>
      <protection hidden="1"/>
    </xf>
    <xf numFmtId="0" fontId="36" fillId="0" borderId="0" xfId="3" applyFont="1" applyProtection="1">
      <alignment vertical="center"/>
      <protection hidden="1"/>
    </xf>
    <xf numFmtId="5" fontId="21" fillId="10" borderId="58" xfId="3" applyNumberFormat="1" applyFont="1" applyFill="1" applyBorder="1" applyProtection="1">
      <alignment vertical="center"/>
      <protection hidden="1"/>
    </xf>
    <xf numFmtId="5" fontId="21" fillId="0" borderId="47" xfId="3" applyNumberFormat="1" applyFont="1" applyBorder="1" applyProtection="1">
      <alignment vertical="center"/>
      <protection hidden="1"/>
    </xf>
    <xf numFmtId="177" fontId="21" fillId="0" borderId="0" xfId="3" applyNumberFormat="1" applyFont="1" applyProtection="1">
      <alignment vertical="center"/>
      <protection hidden="1"/>
    </xf>
    <xf numFmtId="0" fontId="33" fillId="0" borderId="0" xfId="3" applyFont="1" applyAlignment="1" applyProtection="1">
      <alignment wrapText="1"/>
      <protection hidden="1"/>
    </xf>
    <xf numFmtId="0" fontId="35" fillId="0" borderId="0" xfId="3" applyFont="1" applyAlignment="1" applyProtection="1">
      <alignment wrapText="1"/>
      <protection hidden="1"/>
    </xf>
    <xf numFmtId="0" fontId="33" fillId="0" borderId="0" xfId="3" applyFont="1" applyAlignment="1" applyProtection="1">
      <alignment vertical="center" wrapText="1"/>
      <protection hidden="1"/>
    </xf>
    <xf numFmtId="0" fontId="35" fillId="0" borderId="0" xfId="3" applyFont="1" applyAlignment="1" applyProtection="1">
      <alignment horizontal="center" wrapText="1"/>
      <protection hidden="1"/>
    </xf>
    <xf numFmtId="5" fontId="21" fillId="10" borderId="31" xfId="3" applyNumberFormat="1" applyFont="1" applyFill="1" applyBorder="1" applyProtection="1">
      <alignment vertical="center"/>
      <protection hidden="1"/>
    </xf>
    <xf numFmtId="5" fontId="21" fillId="10" borderId="34" xfId="3" applyNumberFormat="1" applyFont="1" applyFill="1" applyBorder="1" applyProtection="1">
      <alignment vertical="center"/>
      <protection hidden="1"/>
    </xf>
    <xf numFmtId="0" fontId="26" fillId="0" borderId="0" xfId="3" applyFont="1" applyAlignment="1" applyProtection="1">
      <alignment vertical="center" wrapText="1"/>
      <protection hidden="1"/>
    </xf>
    <xf numFmtId="0" fontId="37" fillId="0" borderId="0" xfId="3" applyFont="1" applyAlignment="1" applyProtection="1">
      <alignment horizontal="center" vertical="center" wrapText="1"/>
      <protection hidden="1"/>
    </xf>
    <xf numFmtId="0" fontId="33" fillId="0" borderId="0" xfId="3" applyFont="1" applyAlignment="1" applyProtection="1">
      <alignment vertical="top" wrapText="1"/>
      <protection hidden="1"/>
    </xf>
    <xf numFmtId="0" fontId="35" fillId="0" borderId="0" xfId="3" applyFont="1" applyAlignment="1" applyProtection="1">
      <alignment horizontal="center" vertical="top" wrapText="1"/>
      <protection hidden="1"/>
    </xf>
    <xf numFmtId="0" fontId="35" fillId="0" borderId="0" xfId="3" applyFont="1" applyAlignment="1" applyProtection="1">
      <alignment vertical="top" wrapText="1"/>
      <protection hidden="1"/>
    </xf>
    <xf numFmtId="0" fontId="25" fillId="0" borderId="0" xfId="3" applyFont="1" applyAlignment="1" applyProtection="1">
      <alignment vertical="center" wrapText="1"/>
      <protection hidden="1"/>
    </xf>
    <xf numFmtId="0" fontId="38" fillId="0" borderId="0" xfId="3" applyFont="1" applyAlignment="1" applyProtection="1">
      <alignment horizontal="center"/>
      <protection hidden="1"/>
    </xf>
    <xf numFmtId="0" fontId="25" fillId="0" borderId="0" xfId="3" applyFont="1" applyAlignment="1" applyProtection="1">
      <alignment horizontal="right" vertical="center"/>
      <protection hidden="1"/>
    </xf>
    <xf numFmtId="0" fontId="33" fillId="0" borderId="0" xfId="3" applyFont="1" applyAlignment="1" applyProtection="1">
      <alignment horizontal="center" vertical="center"/>
      <protection hidden="1"/>
    </xf>
    <xf numFmtId="3" fontId="21" fillId="0" borderId="0" xfId="3" applyNumberFormat="1" applyFont="1" applyProtection="1">
      <alignment vertical="center"/>
      <protection hidden="1"/>
    </xf>
    <xf numFmtId="5" fontId="21" fillId="0" borderId="0" xfId="3" applyNumberFormat="1" applyFont="1" applyProtection="1">
      <alignment vertical="center"/>
      <protection hidden="1"/>
    </xf>
    <xf numFmtId="5" fontId="33" fillId="0" borderId="0" xfId="3" applyNumberFormat="1" applyFont="1" applyProtection="1">
      <alignment vertical="center"/>
      <protection hidden="1"/>
    </xf>
    <xf numFmtId="3" fontId="25" fillId="0" borderId="0" xfId="3" applyNumberFormat="1" applyFont="1" applyProtection="1">
      <alignment vertical="center"/>
      <protection hidden="1"/>
    </xf>
    <xf numFmtId="5" fontId="25" fillId="0" borderId="0" xfId="3" applyNumberFormat="1" applyFont="1" applyProtection="1">
      <alignment vertical="center"/>
      <protection hidden="1"/>
    </xf>
    <xf numFmtId="5" fontId="28" fillId="0" borderId="0" xfId="3" applyNumberFormat="1" applyFont="1" applyProtection="1">
      <alignment vertical="center"/>
      <protection hidden="1"/>
    </xf>
    <xf numFmtId="5" fontId="21" fillId="0" borderId="31" xfId="3" applyNumberFormat="1" applyFont="1" applyBorder="1" applyProtection="1">
      <alignment vertical="center"/>
      <protection hidden="1"/>
    </xf>
    <xf numFmtId="5" fontId="21" fillId="10" borderId="85" xfId="3" applyNumberFormat="1" applyFont="1" applyFill="1" applyBorder="1" applyProtection="1">
      <alignment vertical="center"/>
      <protection hidden="1"/>
    </xf>
    <xf numFmtId="5" fontId="21" fillId="10" borderId="19" xfId="3" applyNumberFormat="1" applyFont="1" applyFill="1" applyBorder="1" applyProtection="1">
      <alignment vertical="center"/>
      <protection hidden="1"/>
    </xf>
    <xf numFmtId="0" fontId="31" fillId="0" borderId="0" xfId="3" applyFont="1" applyAlignment="1" applyProtection="1">
      <alignment horizontal="right" vertical="center"/>
      <protection hidden="1"/>
    </xf>
    <xf numFmtId="0" fontId="28" fillId="0" borderId="0" xfId="3" applyFont="1" applyAlignment="1" applyProtection="1">
      <alignment horizontal="left" vertical="center"/>
      <protection hidden="1"/>
    </xf>
    <xf numFmtId="58" fontId="21" fillId="0" borderId="0" xfId="3" applyNumberFormat="1" applyFont="1" applyProtection="1">
      <alignment vertical="center"/>
      <protection hidden="1"/>
    </xf>
    <xf numFmtId="0" fontId="21" fillId="0" borderId="0" xfId="3" applyFont="1" applyAlignment="1" applyProtection="1">
      <alignment horizontal="center" vertical="center"/>
      <protection hidden="1"/>
    </xf>
    <xf numFmtId="0" fontId="35" fillId="0" borderId="0" xfId="3" applyFont="1" applyAlignment="1" applyProtection="1">
      <protection hidden="1"/>
    </xf>
    <xf numFmtId="0" fontId="35" fillId="0" borderId="0" xfId="3" applyFont="1" applyAlignment="1" applyProtection="1">
      <alignment vertical="top"/>
      <protection hidden="1"/>
    </xf>
    <xf numFmtId="0" fontId="35" fillId="0" borderId="0" xfId="3" applyFont="1" applyAlignment="1" applyProtection="1">
      <alignment vertical="center" wrapText="1"/>
      <protection hidden="1"/>
    </xf>
    <xf numFmtId="0" fontId="21" fillId="0" borderId="0" xfId="3" applyFont="1" applyAlignment="1" applyProtection="1">
      <alignment horizontal="left" vertical="center"/>
      <protection hidden="1"/>
    </xf>
    <xf numFmtId="177" fontId="33" fillId="0" borderId="0" xfId="3" applyNumberFormat="1" applyFont="1" applyProtection="1">
      <alignment vertical="center"/>
      <protection hidden="1"/>
    </xf>
    <xf numFmtId="177" fontId="21" fillId="0" borderId="0" xfId="3" quotePrefix="1" applyNumberFormat="1" applyFont="1" applyProtection="1">
      <alignment vertical="center"/>
      <protection hidden="1"/>
    </xf>
    <xf numFmtId="177" fontId="35" fillId="0" borderId="0" xfId="3" applyNumberFormat="1" applyFont="1" applyProtection="1">
      <alignment vertical="center"/>
      <protection hidden="1"/>
    </xf>
    <xf numFmtId="38" fontId="0" fillId="0" borderId="0" xfId="1" applyFont="1" applyFill="1" applyBorder="1" applyAlignment="1" applyProtection="1">
      <alignment horizontal="center" vertical="center"/>
      <protection hidden="1"/>
    </xf>
    <xf numFmtId="38" fontId="0" fillId="0" borderId="0" xfId="1" applyFont="1" applyFill="1" applyBorder="1" applyAlignment="1" applyProtection="1">
      <protection hidden="1"/>
    </xf>
    <xf numFmtId="38" fontId="0" fillId="0" borderId="0" xfId="0" applyNumberFormat="1" applyProtection="1">
      <alignment vertical="center"/>
      <protection hidden="1"/>
    </xf>
    <xf numFmtId="177" fontId="21" fillId="8" borderId="80" xfId="3" applyNumberFormat="1" applyFont="1" applyFill="1" applyBorder="1" applyProtection="1">
      <alignment vertical="center"/>
      <protection hidden="1"/>
    </xf>
    <xf numFmtId="177" fontId="21" fillId="0" borderId="0" xfId="3" quotePrefix="1" applyNumberFormat="1" applyFont="1" applyAlignment="1" applyProtection="1">
      <alignment horizontal="center" vertical="center"/>
      <protection hidden="1"/>
    </xf>
    <xf numFmtId="177" fontId="21" fillId="0" borderId="0" xfId="3" applyNumberFormat="1" applyFont="1" applyAlignment="1" applyProtection="1">
      <alignment horizontal="center" vertical="center"/>
      <protection hidden="1"/>
    </xf>
    <xf numFmtId="38" fontId="0" fillId="0" borderId="0" xfId="1" applyFont="1" applyProtection="1">
      <alignment vertical="center"/>
      <protection hidden="1"/>
    </xf>
    <xf numFmtId="177" fontId="25" fillId="0" borderId="0" xfId="3" applyNumberFormat="1" applyFont="1" applyProtection="1">
      <alignment vertical="center"/>
      <protection hidden="1"/>
    </xf>
    <xf numFmtId="5" fontId="21" fillId="0" borderId="67" xfId="3" applyNumberFormat="1" applyFont="1" applyBorder="1" applyProtection="1">
      <alignment vertical="center"/>
      <protection hidden="1"/>
    </xf>
    <xf numFmtId="38" fontId="0" fillId="0" borderId="0" xfId="1" applyFont="1" applyFill="1" applyBorder="1" applyAlignment="1" applyProtection="1">
      <alignment horizontal="right" vertical="center"/>
      <protection hidden="1"/>
    </xf>
    <xf numFmtId="0" fontId="6" fillId="0" borderId="0" xfId="0" applyFont="1" applyProtection="1">
      <alignment vertical="center"/>
      <protection hidden="1"/>
    </xf>
    <xf numFmtId="0" fontId="0" fillId="0" borderId="0" xfId="0" applyAlignment="1" applyProtection="1">
      <alignment vertical="center" wrapText="1"/>
      <protection hidden="1"/>
    </xf>
    <xf numFmtId="38" fontId="0" fillId="0" borderId="0" xfId="1" applyFont="1" applyFill="1" applyBorder="1" applyAlignment="1" applyProtection="1">
      <alignment vertical="center"/>
      <protection hidden="1"/>
    </xf>
    <xf numFmtId="5" fontId="21" fillId="10" borderId="44" xfId="3" applyNumberFormat="1" applyFont="1" applyFill="1" applyBorder="1" applyProtection="1">
      <alignment vertical="center"/>
      <protection hidden="1"/>
    </xf>
    <xf numFmtId="5" fontId="21" fillId="0" borderId="51" xfId="3" applyNumberFormat="1" applyFont="1" applyBorder="1" applyProtection="1">
      <alignment vertical="center"/>
      <protection hidden="1"/>
    </xf>
    <xf numFmtId="5" fontId="21" fillId="10" borderId="22" xfId="3" applyNumberFormat="1" applyFont="1" applyFill="1" applyBorder="1" applyProtection="1">
      <alignment vertical="center"/>
      <protection hidden="1"/>
    </xf>
    <xf numFmtId="5" fontId="21" fillId="10" borderId="80" xfId="3" applyNumberFormat="1" applyFont="1" applyFill="1" applyBorder="1" applyProtection="1">
      <alignment vertical="center"/>
      <protection hidden="1"/>
    </xf>
    <xf numFmtId="0" fontId="6" fillId="0" borderId="0" xfId="0" applyFont="1" applyAlignment="1" applyProtection="1">
      <alignment horizontal="right" vertical="center"/>
      <protection hidden="1"/>
    </xf>
    <xf numFmtId="38" fontId="10" fillId="0" borderId="0" xfId="1" applyFont="1" applyFill="1" applyBorder="1" applyAlignment="1" applyProtection="1">
      <alignment horizontal="center" vertical="center"/>
      <protection hidden="1"/>
    </xf>
    <xf numFmtId="0" fontId="46" fillId="0" borderId="0" xfId="0" applyFont="1" applyProtection="1">
      <alignment vertical="center"/>
      <protection hidden="1"/>
    </xf>
    <xf numFmtId="0" fontId="46" fillId="8" borderId="118" xfId="0" applyFont="1" applyFill="1" applyBorder="1" applyProtection="1">
      <alignment vertical="center"/>
      <protection hidden="1"/>
    </xf>
    <xf numFmtId="0" fontId="47" fillId="8" borderId="29" xfId="0" applyFont="1" applyFill="1" applyBorder="1" applyProtection="1">
      <alignment vertical="center"/>
      <protection hidden="1"/>
    </xf>
    <xf numFmtId="0" fontId="48" fillId="8" borderId="0" xfId="0" applyFont="1" applyFill="1" applyProtection="1">
      <alignment vertical="center"/>
      <protection hidden="1"/>
    </xf>
    <xf numFmtId="176" fontId="3" fillId="0" borderId="0" xfId="2" applyNumberFormat="1" applyFont="1" applyFill="1" applyBorder="1" applyProtection="1">
      <alignment vertical="center"/>
      <protection hidden="1"/>
    </xf>
    <xf numFmtId="38" fontId="13" fillId="0" borderId="0" xfId="1" applyFont="1" applyFill="1" applyBorder="1" applyProtection="1">
      <alignment vertical="center"/>
      <protection hidden="1"/>
    </xf>
    <xf numFmtId="0" fontId="3" fillId="0" borderId="113" xfId="0" applyFont="1" applyBorder="1" applyProtection="1">
      <alignment vertical="center"/>
      <protection hidden="1"/>
    </xf>
    <xf numFmtId="0" fontId="3" fillId="0" borderId="114" xfId="0" applyFont="1" applyBorder="1" applyProtection="1">
      <alignment vertical="center"/>
      <protection hidden="1"/>
    </xf>
    <xf numFmtId="0" fontId="3" fillId="0" borderId="115" xfId="0" applyFont="1" applyBorder="1" applyProtection="1">
      <alignment vertical="center"/>
      <protection hidden="1"/>
    </xf>
    <xf numFmtId="38" fontId="3" fillId="0" borderId="113" xfId="0" applyNumberFormat="1" applyFont="1" applyBorder="1" applyProtection="1">
      <alignment vertical="center"/>
      <protection hidden="1"/>
    </xf>
    <xf numFmtId="38" fontId="3" fillId="0" borderId="114" xfId="0" applyNumberFormat="1" applyFont="1" applyBorder="1" applyProtection="1">
      <alignment vertical="center"/>
      <protection hidden="1"/>
    </xf>
    <xf numFmtId="38" fontId="3" fillId="0" borderId="115" xfId="0" applyNumberFormat="1" applyFont="1" applyBorder="1" applyProtection="1">
      <alignment vertical="center"/>
      <protection hidden="1"/>
    </xf>
    <xf numFmtId="0" fontId="11" fillId="0" borderId="0" xfId="0" applyFont="1" applyAlignment="1" applyProtection="1">
      <alignment horizontal="left" vertical="center"/>
      <protection hidden="1"/>
    </xf>
    <xf numFmtId="0" fontId="39" fillId="0" borderId="5" xfId="0" applyFont="1" applyBorder="1" applyProtection="1">
      <alignment vertical="center"/>
      <protection hidden="1"/>
    </xf>
    <xf numFmtId="38" fontId="3" fillId="0" borderId="16" xfId="0" applyNumberFormat="1" applyFont="1" applyBorder="1" applyProtection="1">
      <alignment vertical="center"/>
      <protection hidden="1"/>
    </xf>
    <xf numFmtId="38" fontId="3" fillId="0" borderId="94" xfId="0" applyNumberFormat="1" applyFont="1" applyBorder="1" applyProtection="1">
      <alignment vertical="center"/>
      <protection hidden="1"/>
    </xf>
    <xf numFmtId="0" fontId="0" fillId="0" borderId="9"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49" fillId="8" borderId="123" xfId="0" applyFont="1" applyFill="1" applyBorder="1" applyProtection="1">
      <alignment vertical="center"/>
      <protection hidden="1"/>
    </xf>
    <xf numFmtId="0" fontId="47" fillId="8" borderId="51" xfId="0" applyFont="1" applyFill="1" applyBorder="1" applyProtection="1">
      <alignment vertical="center"/>
      <protection hidden="1"/>
    </xf>
    <xf numFmtId="0" fontId="47" fillId="8" borderId="124" xfId="0" applyFont="1" applyFill="1" applyBorder="1" applyProtection="1">
      <alignment vertical="center"/>
      <protection hidden="1"/>
    </xf>
    <xf numFmtId="0" fontId="0" fillId="8" borderId="7" xfId="0" applyFill="1" applyBorder="1" applyAlignment="1" applyProtection="1">
      <alignment horizontal="center" vertical="center"/>
      <protection hidden="1"/>
    </xf>
    <xf numFmtId="0" fontId="5" fillId="8" borderId="8" xfId="0" applyFont="1" applyFill="1" applyBorder="1" applyAlignment="1" applyProtection="1">
      <alignment horizontal="center" vertical="center" wrapText="1"/>
      <protection hidden="1"/>
    </xf>
    <xf numFmtId="0" fontId="0" fillId="8" borderId="120" xfId="0" applyFill="1" applyBorder="1" applyAlignment="1" applyProtection="1">
      <alignment horizontal="center" vertical="center"/>
      <protection hidden="1"/>
    </xf>
    <xf numFmtId="0" fontId="54" fillId="8" borderId="0" xfId="0" applyFont="1" applyFill="1" applyAlignment="1" applyProtection="1">
      <alignment horizontal="left" vertical="center"/>
      <protection hidden="1"/>
    </xf>
    <xf numFmtId="0" fontId="56" fillId="0" borderId="2" xfId="0" applyFont="1" applyBorder="1" applyAlignment="1" applyProtection="1">
      <alignment horizontal="center" vertical="center"/>
      <protection hidden="1"/>
    </xf>
    <xf numFmtId="0" fontId="56" fillId="0" borderId="102" xfId="0" applyFont="1" applyBorder="1" applyAlignment="1" applyProtection="1">
      <alignment horizontal="center" vertical="center"/>
      <protection hidden="1"/>
    </xf>
    <xf numFmtId="0" fontId="57" fillId="0" borderId="0" xfId="0" applyFont="1" applyAlignment="1" applyProtection="1">
      <alignment horizontal="right" vertical="center"/>
      <protection hidden="1"/>
    </xf>
    <xf numFmtId="0" fontId="59" fillId="3" borderId="51" xfId="0" applyFont="1" applyFill="1" applyBorder="1" applyProtection="1">
      <alignment vertical="center"/>
      <protection hidden="1"/>
    </xf>
    <xf numFmtId="0" fontId="60" fillId="3" borderId="51" xfId="0" applyFont="1" applyFill="1" applyBorder="1" applyAlignment="1" applyProtection="1">
      <alignment horizontal="right"/>
      <protection hidden="1"/>
    </xf>
    <xf numFmtId="177" fontId="21" fillId="0" borderId="64" xfId="3" applyNumberFormat="1" applyFont="1" applyBorder="1">
      <alignment vertical="center"/>
    </xf>
    <xf numFmtId="177" fontId="21" fillId="0" borderId="51" xfId="3" applyNumberFormat="1" applyFont="1" applyBorder="1">
      <alignment vertical="center"/>
    </xf>
    <xf numFmtId="177" fontId="21" fillId="0" borderId="0" xfId="3" applyNumberFormat="1" applyFont="1">
      <alignment vertical="center"/>
    </xf>
    <xf numFmtId="177" fontId="21" fillId="0" borderId="31" xfId="3" applyNumberFormat="1" applyFont="1" applyBorder="1">
      <alignment vertical="center"/>
    </xf>
    <xf numFmtId="5" fontId="21" fillId="0" borderId="32" xfId="3" applyNumberFormat="1" applyFont="1" applyBorder="1">
      <alignment vertical="center"/>
    </xf>
    <xf numFmtId="177" fontId="21" fillId="0" borderId="70" xfId="3" applyNumberFormat="1" applyFont="1" applyBorder="1">
      <alignment vertical="center"/>
    </xf>
    <xf numFmtId="5" fontId="21" fillId="0" borderId="31" xfId="3" applyNumberFormat="1" applyFont="1" applyBorder="1">
      <alignment vertical="center"/>
    </xf>
    <xf numFmtId="0" fontId="33" fillId="7" borderId="31" xfId="3" applyFont="1" applyFill="1" applyBorder="1" applyProtection="1">
      <alignment vertical="center"/>
      <protection hidden="1"/>
    </xf>
    <xf numFmtId="0" fontId="33" fillId="7" borderId="117" xfId="3" applyFont="1" applyFill="1" applyBorder="1" applyProtection="1">
      <alignment vertical="center"/>
      <protection hidden="1"/>
    </xf>
    <xf numFmtId="5" fontId="21" fillId="10" borderId="47" xfId="3" applyNumberFormat="1" applyFont="1" applyFill="1" applyBorder="1">
      <alignment vertical="center"/>
    </xf>
    <xf numFmtId="5" fontId="21" fillId="10" borderId="49" xfId="3" applyNumberFormat="1" applyFont="1" applyFill="1" applyBorder="1">
      <alignment vertical="center"/>
    </xf>
    <xf numFmtId="5" fontId="21" fillId="0" borderId="44" xfId="3" applyNumberFormat="1" applyFont="1" applyBorder="1">
      <alignment vertical="center"/>
    </xf>
    <xf numFmtId="5" fontId="21" fillId="10" borderId="58" xfId="3" applyNumberFormat="1" applyFont="1" applyFill="1" applyBorder="1">
      <alignment vertical="center"/>
    </xf>
    <xf numFmtId="5" fontId="21" fillId="0" borderId="47" xfId="3" applyNumberFormat="1" applyFont="1" applyBorder="1">
      <alignment vertical="center"/>
    </xf>
    <xf numFmtId="5" fontId="21" fillId="10" borderId="31" xfId="3" applyNumberFormat="1" applyFont="1" applyFill="1" applyBorder="1">
      <alignment vertical="center"/>
    </xf>
    <xf numFmtId="5" fontId="21" fillId="10" borderId="34" xfId="3" applyNumberFormat="1" applyFont="1" applyFill="1" applyBorder="1">
      <alignment vertical="center"/>
    </xf>
    <xf numFmtId="5" fontId="21" fillId="0" borderId="32" xfId="3" applyNumberFormat="1" applyFont="1" applyBorder="1" applyAlignment="1"/>
    <xf numFmtId="5" fontId="21" fillId="10" borderId="85" xfId="3" applyNumberFormat="1" applyFont="1" applyFill="1" applyBorder="1">
      <alignment vertical="center"/>
    </xf>
    <xf numFmtId="5" fontId="21" fillId="10" borderId="19" xfId="3" applyNumberFormat="1" applyFont="1" applyFill="1" applyBorder="1">
      <alignment vertical="center"/>
    </xf>
    <xf numFmtId="5" fontId="21" fillId="0" borderId="80" xfId="3" applyNumberFormat="1" applyFont="1" applyBorder="1">
      <alignment vertical="center"/>
    </xf>
    <xf numFmtId="40" fontId="3" fillId="13" borderId="3" xfId="1" applyNumberFormat="1" applyFont="1" applyFill="1" applyBorder="1" applyAlignment="1" applyProtection="1">
      <alignment horizontal="center" vertical="center"/>
      <protection locked="0" hidden="1"/>
    </xf>
    <xf numFmtId="40" fontId="3" fillId="13" borderId="1" xfId="1" applyNumberFormat="1" applyFont="1" applyFill="1" applyBorder="1" applyAlignment="1" applyProtection="1">
      <alignment vertical="center"/>
      <protection locked="0" hidden="1"/>
    </xf>
    <xf numFmtId="40" fontId="3" fillId="13" borderId="20" xfId="1" applyNumberFormat="1" applyFont="1" applyFill="1" applyBorder="1" applyAlignment="1" applyProtection="1">
      <alignment vertical="center"/>
      <protection locked="0" hidden="1"/>
    </xf>
    <xf numFmtId="5" fontId="21" fillId="0" borderId="58" xfId="3" applyNumberFormat="1" applyFont="1" applyBorder="1">
      <alignment vertical="center"/>
    </xf>
    <xf numFmtId="5" fontId="21" fillId="0" borderId="34" xfId="3" applyNumberFormat="1" applyFont="1" applyBorder="1">
      <alignment vertical="center"/>
    </xf>
    <xf numFmtId="5" fontId="21" fillId="0" borderId="53" xfId="3" applyNumberFormat="1" applyFont="1" applyBorder="1">
      <alignment vertical="center"/>
    </xf>
    <xf numFmtId="5" fontId="21" fillId="0" borderId="51" xfId="3" applyNumberFormat="1" applyFont="1" applyBorder="1">
      <alignment vertical="center"/>
    </xf>
    <xf numFmtId="5" fontId="21" fillId="10" borderId="44" xfId="3" applyNumberFormat="1" applyFont="1" applyFill="1" applyBorder="1">
      <alignment vertical="center"/>
    </xf>
    <xf numFmtId="5" fontId="21" fillId="10" borderId="92" xfId="3" applyNumberFormat="1" applyFont="1" applyFill="1" applyBorder="1">
      <alignment vertical="center"/>
    </xf>
    <xf numFmtId="5" fontId="21" fillId="10" borderId="67" xfId="3" applyNumberFormat="1" applyFont="1" applyFill="1" applyBorder="1">
      <alignment vertical="center"/>
    </xf>
    <xf numFmtId="5" fontId="21" fillId="10" borderId="51" xfId="3" applyNumberFormat="1" applyFont="1" applyFill="1" applyBorder="1">
      <alignment vertical="center"/>
    </xf>
    <xf numFmtId="5" fontId="21" fillId="0" borderId="49" xfId="3" applyNumberFormat="1" applyFont="1" applyBorder="1">
      <alignment vertical="center"/>
    </xf>
    <xf numFmtId="5" fontId="21" fillId="0" borderId="85" xfId="3" applyNumberFormat="1" applyFont="1" applyBorder="1">
      <alignment vertical="center"/>
    </xf>
    <xf numFmtId="5" fontId="21" fillId="0" borderId="19" xfId="3" applyNumberFormat="1" applyFont="1" applyBorder="1">
      <alignment vertical="center"/>
    </xf>
    <xf numFmtId="0" fontId="0" fillId="8" borderId="110" xfId="0" applyFill="1" applyBorder="1" applyAlignment="1" applyProtection="1">
      <alignment horizontal="center" vertical="center"/>
      <protection hidden="1"/>
    </xf>
    <xf numFmtId="40" fontId="3" fillId="20" borderId="3" xfId="0" applyNumberFormat="1" applyFont="1" applyFill="1" applyBorder="1" applyAlignment="1" applyProtection="1">
      <alignment horizontal="center" vertical="center"/>
      <protection locked="0" hidden="1"/>
    </xf>
    <xf numFmtId="0" fontId="0" fillId="8" borderId="125" xfId="0" applyFill="1" applyBorder="1" applyAlignment="1" applyProtection="1">
      <alignment horizontal="center" vertical="center"/>
      <protection hidden="1"/>
    </xf>
    <xf numFmtId="0" fontId="0" fillId="0" borderId="11" xfId="0" applyBorder="1" applyAlignment="1" applyProtection="1">
      <alignment horizontal="center" vertical="center"/>
      <protection hidden="1"/>
    </xf>
    <xf numFmtId="40" fontId="3" fillId="13" borderId="12" xfId="1" applyNumberFormat="1" applyFont="1" applyFill="1" applyBorder="1" applyAlignment="1" applyProtection="1">
      <alignment vertical="center"/>
      <protection locked="0" hidden="1"/>
    </xf>
    <xf numFmtId="38" fontId="12" fillId="16" borderId="6" xfId="1" applyFont="1" applyFill="1" applyBorder="1" applyProtection="1">
      <alignment vertical="center"/>
      <protection hidden="1"/>
    </xf>
    <xf numFmtId="38" fontId="0" fillId="3" borderId="15" xfId="0" applyNumberFormat="1" applyFill="1" applyBorder="1" applyProtection="1">
      <alignment vertical="center"/>
      <protection hidden="1"/>
    </xf>
    <xf numFmtId="38" fontId="0" fillId="3" borderId="69" xfId="0" applyNumberFormat="1" applyFill="1" applyBorder="1" applyProtection="1">
      <alignment vertical="center"/>
      <protection hidden="1"/>
    </xf>
    <xf numFmtId="0" fontId="0" fillId="16" borderId="4" xfId="0" applyFill="1" applyBorder="1" applyAlignment="1" applyProtection="1">
      <alignment horizontal="center" vertical="center" wrapText="1"/>
      <protection hidden="1"/>
    </xf>
    <xf numFmtId="0" fontId="8" fillId="0" borderId="0" xfId="0" applyFont="1" applyAlignment="1" applyProtection="1">
      <alignment horizontal="left" vertical="center"/>
      <protection hidden="1"/>
    </xf>
    <xf numFmtId="0" fontId="3" fillId="0" borderId="109" xfId="0" applyFont="1" applyBorder="1" applyProtection="1">
      <alignment vertical="center"/>
      <protection hidden="1"/>
    </xf>
    <xf numFmtId="0" fontId="3" fillId="0" borderId="110" xfId="0" applyFont="1" applyBorder="1" applyProtection="1">
      <alignment vertical="center"/>
      <protection hidden="1"/>
    </xf>
    <xf numFmtId="0" fontId="39" fillId="0" borderId="15" xfId="0" applyFont="1" applyBorder="1" applyProtection="1">
      <alignment vertical="center"/>
      <protection hidden="1"/>
    </xf>
    <xf numFmtId="38" fontId="3" fillId="0" borderId="136" xfId="0" applyNumberFormat="1" applyFont="1" applyBorder="1" applyProtection="1">
      <alignment vertical="center"/>
      <protection hidden="1"/>
    </xf>
    <xf numFmtId="0" fontId="8" fillId="0" borderId="13" xfId="0" applyFont="1" applyBorder="1" applyProtection="1">
      <alignment vertical="center"/>
      <protection hidden="1"/>
    </xf>
    <xf numFmtId="0" fontId="8" fillId="0" borderId="0" xfId="0" applyFont="1" applyAlignment="1" applyProtection="1">
      <alignment horizontal="right" vertical="center"/>
      <protection hidden="1"/>
    </xf>
    <xf numFmtId="38" fontId="3" fillId="0" borderId="14" xfId="0" applyNumberFormat="1" applyFont="1" applyBorder="1" applyProtection="1">
      <alignment vertical="center"/>
      <protection hidden="1"/>
    </xf>
    <xf numFmtId="0" fontId="0" fillId="15" borderId="1" xfId="0"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39" fillId="0" borderId="0" xfId="0" applyFont="1" applyAlignment="1" applyProtection="1">
      <alignment horizontal="right" vertical="center"/>
      <protection hidden="1"/>
    </xf>
    <xf numFmtId="0" fontId="21" fillId="17" borderId="96" xfId="3" applyFont="1" applyFill="1" applyBorder="1" applyProtection="1">
      <alignment vertical="center"/>
      <protection hidden="1"/>
    </xf>
    <xf numFmtId="0" fontId="21" fillId="17" borderId="62" xfId="3" applyFont="1" applyFill="1" applyBorder="1" applyAlignment="1" applyProtection="1">
      <alignment vertical="center" wrapText="1"/>
      <protection hidden="1"/>
    </xf>
    <xf numFmtId="0" fontId="61" fillId="0" borderId="0" xfId="0" applyFont="1" applyProtection="1">
      <alignment vertical="center"/>
      <protection hidden="1"/>
    </xf>
    <xf numFmtId="0" fontId="21" fillId="17" borderId="0" xfId="3" applyFont="1" applyFill="1" applyAlignment="1" applyProtection="1">
      <alignment vertical="center" wrapText="1"/>
      <protection hidden="1"/>
    </xf>
    <xf numFmtId="0" fontId="11" fillId="0" borderId="15" xfId="0" applyFont="1" applyBorder="1" applyAlignment="1" applyProtection="1">
      <alignment vertical="center" wrapText="1"/>
      <protection hidden="1"/>
    </xf>
    <xf numFmtId="0" fontId="0" fillId="0" borderId="62" xfId="0" applyBorder="1" applyAlignment="1" applyProtection="1">
      <alignment vertical="center" wrapText="1"/>
      <protection hidden="1"/>
    </xf>
    <xf numFmtId="38" fontId="0" fillId="15" borderId="80" xfId="0" applyNumberFormat="1" applyFill="1" applyBorder="1" applyProtection="1">
      <alignment vertical="center"/>
      <protection hidden="1"/>
    </xf>
    <xf numFmtId="0" fontId="0" fillId="0" borderId="22" xfId="0" applyBorder="1" applyProtection="1">
      <alignment vertical="center"/>
      <protection hidden="1"/>
    </xf>
    <xf numFmtId="38" fontId="0" fillId="0" borderId="22" xfId="0" applyNumberFormat="1" applyBorder="1" applyProtection="1">
      <alignment vertical="center"/>
      <protection hidden="1"/>
    </xf>
    <xf numFmtId="0" fontId="0" fillId="0" borderId="70" xfId="0" applyBorder="1" applyProtection="1">
      <alignment vertical="center"/>
      <protection hidden="1"/>
    </xf>
    <xf numFmtId="38" fontId="0" fillId="0" borderId="70" xfId="0" applyNumberFormat="1" applyBorder="1" applyProtection="1">
      <alignment vertical="center"/>
      <protection hidden="1"/>
    </xf>
    <xf numFmtId="0" fontId="0" fillId="15" borderId="80" xfId="0" applyFill="1" applyBorder="1" applyProtection="1">
      <alignment vertical="center"/>
      <protection hidden="1"/>
    </xf>
    <xf numFmtId="0" fontId="22" fillId="15" borderId="80" xfId="3" applyFont="1" applyFill="1" applyBorder="1" applyAlignment="1" applyProtection="1">
      <alignment horizontal="center" vertical="center" wrapText="1"/>
      <protection hidden="1"/>
    </xf>
    <xf numFmtId="0" fontId="0" fillId="0" borderId="69" xfId="0" applyBorder="1" applyProtection="1">
      <alignment vertical="center"/>
      <protection hidden="1"/>
    </xf>
    <xf numFmtId="0" fontId="0" fillId="0" borderId="1" xfId="0" applyBorder="1" applyAlignment="1" applyProtection="1">
      <alignment horizontal="center" vertical="center"/>
      <protection hidden="1"/>
    </xf>
    <xf numFmtId="38" fontId="62" fillId="16" borderId="3" xfId="4" applyNumberFormat="1" applyFill="1" applyBorder="1" applyProtection="1">
      <alignment vertical="center"/>
      <protection hidden="1"/>
    </xf>
    <xf numFmtId="180" fontId="13" fillId="16" borderId="3" xfId="1" applyNumberFormat="1" applyFont="1" applyFill="1" applyBorder="1" applyProtection="1">
      <alignment vertical="center"/>
      <protection hidden="1"/>
    </xf>
    <xf numFmtId="38" fontId="3" fillId="16" borderId="113" xfId="0" applyNumberFormat="1" applyFont="1" applyFill="1" applyBorder="1" applyProtection="1">
      <alignment vertical="center"/>
      <protection hidden="1"/>
    </xf>
    <xf numFmtId="38" fontId="3" fillId="16" borderId="114" xfId="0" applyNumberFormat="1" applyFont="1" applyFill="1" applyBorder="1" applyProtection="1">
      <alignment vertical="center"/>
      <protection hidden="1"/>
    </xf>
    <xf numFmtId="38" fontId="3" fillId="16" borderId="115" xfId="0" applyNumberFormat="1" applyFont="1" applyFill="1" applyBorder="1" applyProtection="1">
      <alignment vertical="center"/>
      <protection hidden="1"/>
    </xf>
    <xf numFmtId="40" fontId="3" fillId="20" borderId="1" xfId="1" applyNumberFormat="1" applyFont="1" applyFill="1" applyBorder="1" applyAlignment="1" applyProtection="1">
      <alignment horizontal="center" vertical="center"/>
      <protection locked="0" hidden="1"/>
    </xf>
    <xf numFmtId="40" fontId="3" fillId="23" borderId="105" xfId="1" applyNumberFormat="1" applyFont="1" applyFill="1" applyBorder="1" applyAlignment="1" applyProtection="1">
      <alignment vertical="center"/>
      <protection hidden="1"/>
    </xf>
    <xf numFmtId="40" fontId="3" fillId="23" borderId="3" xfId="1" applyNumberFormat="1" applyFont="1" applyFill="1" applyBorder="1" applyAlignment="1" applyProtection="1">
      <alignment vertical="center"/>
      <protection hidden="1"/>
    </xf>
    <xf numFmtId="40" fontId="3" fillId="22" borderId="3" xfId="1" applyNumberFormat="1" applyFont="1" applyFill="1" applyBorder="1" applyAlignment="1" applyProtection="1">
      <alignment horizontal="center" vertical="center"/>
      <protection hidden="1"/>
    </xf>
    <xf numFmtId="5" fontId="21" fillId="0" borderId="0" xfId="3" applyNumberFormat="1" applyFont="1">
      <alignment vertical="center"/>
    </xf>
    <xf numFmtId="38" fontId="22" fillId="15" borderId="1" xfId="3" applyNumberFormat="1" applyFont="1" applyFill="1" applyBorder="1" applyAlignment="1" applyProtection="1">
      <alignment horizontal="center" vertical="center"/>
      <protection hidden="1"/>
    </xf>
    <xf numFmtId="0" fontId="61" fillId="17" borderId="97" xfId="0" applyFont="1" applyFill="1" applyBorder="1" applyAlignment="1" applyProtection="1">
      <alignment horizontal="center" vertical="center"/>
      <protection hidden="1"/>
    </xf>
    <xf numFmtId="0" fontId="58" fillId="3" borderId="37" xfId="0" applyFont="1" applyFill="1" applyBorder="1" applyAlignment="1" applyProtection="1">
      <alignment horizontal="right" vertical="center"/>
      <protection hidden="1"/>
    </xf>
    <xf numFmtId="0" fontId="6" fillId="0" borderId="0" xfId="0" applyFont="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4" fillId="14" borderId="4" xfId="0" applyFont="1" applyFill="1" applyBorder="1" applyAlignment="1" applyProtection="1">
      <alignment horizontal="center" vertical="center"/>
      <protection hidden="1"/>
    </xf>
    <xf numFmtId="0" fontId="5" fillId="14" borderId="6" xfId="0" applyFont="1" applyFill="1" applyBorder="1" applyAlignment="1" applyProtection="1">
      <alignment horizontal="center" vertical="center"/>
      <protection hidden="1"/>
    </xf>
    <xf numFmtId="0" fontId="55" fillId="14" borderId="68" xfId="0" applyFont="1" applyFill="1" applyBorder="1" applyAlignment="1" applyProtection="1">
      <alignment horizontal="left" vertical="center" shrinkToFit="1"/>
      <protection hidden="1"/>
    </xf>
    <xf numFmtId="0" fontId="55" fillId="14" borderId="13" xfId="0" applyFont="1" applyFill="1" applyBorder="1" applyAlignment="1" applyProtection="1">
      <alignment horizontal="left" vertical="center" shrinkToFit="1"/>
      <protection hidden="1"/>
    </xf>
    <xf numFmtId="0" fontId="55" fillId="14" borderId="69" xfId="0" applyFont="1" applyFill="1" applyBorder="1" applyAlignment="1" applyProtection="1">
      <alignment horizontal="left" vertical="center" shrinkToFit="1"/>
      <protection hidden="1"/>
    </xf>
    <xf numFmtId="0" fontId="7" fillId="3" borderId="4"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3" fillId="0" borderId="62" xfId="0" applyFont="1" applyBorder="1" applyAlignment="1" applyProtection="1">
      <alignment horizontal="right" vertical="center"/>
      <protection hidden="1"/>
    </xf>
    <xf numFmtId="0" fontId="14" fillId="0" borderId="62" xfId="0" applyFont="1" applyBorder="1" applyAlignment="1" applyProtection="1">
      <alignment horizontal="right" vertical="center"/>
      <protection hidden="1"/>
    </xf>
    <xf numFmtId="0" fontId="3" fillId="0" borderId="20" xfId="0" applyFont="1" applyBorder="1" applyAlignment="1" applyProtection="1">
      <alignment horizontal="center" vertical="center"/>
      <protection hidden="1"/>
    </xf>
    <xf numFmtId="0" fontId="3" fillId="0" borderId="114"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3" fillId="0" borderId="115" xfId="0" applyFont="1" applyBorder="1" applyAlignment="1" applyProtection="1">
      <alignment horizontal="center" vertical="center"/>
      <protection hidden="1"/>
    </xf>
    <xf numFmtId="0" fontId="57" fillId="19" borderId="0" xfId="0" applyFont="1" applyFill="1" applyAlignment="1" applyProtection="1">
      <alignment horizontal="center" vertical="center"/>
      <protection hidden="1"/>
    </xf>
    <xf numFmtId="0" fontId="0" fillId="8" borderId="111" xfId="0" applyFill="1" applyBorder="1" applyAlignment="1" applyProtection="1">
      <alignment horizontal="center" vertical="center" wrapText="1"/>
      <protection hidden="1"/>
    </xf>
    <xf numFmtId="0" fontId="0" fillId="8" borderId="2" xfId="0" applyFill="1" applyBorder="1" applyAlignment="1" applyProtection="1">
      <alignment horizontal="center" vertical="center" wrapText="1"/>
      <protection hidden="1"/>
    </xf>
    <xf numFmtId="0" fontId="0" fillId="8" borderId="112" xfId="0" applyFill="1" applyBorder="1" applyAlignment="1" applyProtection="1">
      <alignment horizontal="center" vertical="center"/>
      <protection hidden="1"/>
    </xf>
    <xf numFmtId="0" fontId="0" fillId="8" borderId="16" xfId="0" applyFill="1" applyBorder="1" applyAlignment="1" applyProtection="1">
      <alignment horizontal="center" vertical="center"/>
      <protection hidden="1"/>
    </xf>
    <xf numFmtId="0" fontId="3" fillId="0" borderId="113" xfId="0" applyFont="1" applyBorder="1" applyAlignment="1" applyProtection="1">
      <alignment horizontal="center" vertical="center"/>
      <protection hidden="1"/>
    </xf>
    <xf numFmtId="0" fontId="0" fillId="8" borderId="118"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29" xfId="0" applyFill="1" applyBorder="1" applyAlignment="1" applyProtection="1">
      <alignment horizontal="left" vertical="center" wrapText="1"/>
      <protection hidden="1"/>
    </xf>
    <xf numFmtId="0" fontId="0" fillId="8" borderId="118" xfId="0" applyFill="1" applyBorder="1" applyAlignment="1" applyProtection="1">
      <alignment horizontal="left" vertical="top" wrapText="1"/>
      <protection hidden="1"/>
    </xf>
    <xf numFmtId="0" fontId="0" fillId="8" borderId="0" xfId="0" applyFill="1" applyAlignment="1" applyProtection="1">
      <alignment horizontal="left" vertical="top" wrapText="1"/>
      <protection hidden="1"/>
    </xf>
    <xf numFmtId="0" fontId="0" fillId="8" borderId="29" xfId="0" applyFill="1" applyBorder="1" applyAlignment="1" applyProtection="1">
      <alignment horizontal="left" vertical="top" wrapText="1"/>
      <protection hidden="1"/>
    </xf>
    <xf numFmtId="0" fontId="0" fillId="8" borderId="39" xfId="0" applyFill="1" applyBorder="1" applyAlignment="1" applyProtection="1">
      <alignment horizontal="left" vertical="top" wrapText="1"/>
      <protection hidden="1"/>
    </xf>
    <xf numFmtId="0" fontId="0" fillId="8" borderId="37" xfId="0" applyFill="1" applyBorder="1" applyAlignment="1" applyProtection="1">
      <alignment horizontal="left" vertical="top" wrapText="1"/>
      <protection hidden="1"/>
    </xf>
    <xf numFmtId="0" fontId="0" fillId="8" borderId="38" xfId="0" applyFill="1" applyBorder="1" applyAlignment="1" applyProtection="1">
      <alignment horizontal="left" vertical="top" wrapText="1"/>
      <protection hidden="1"/>
    </xf>
    <xf numFmtId="0" fontId="0" fillId="13" borderId="4" xfId="0" applyFill="1" applyBorder="1" applyAlignment="1" applyProtection="1">
      <alignment horizontal="center" vertical="center"/>
      <protection locked="0" hidden="1"/>
    </xf>
    <xf numFmtId="0" fontId="0" fillId="13" borderId="6" xfId="0" applyFill="1" applyBorder="1" applyAlignment="1" applyProtection="1">
      <alignment horizontal="center" vertical="center"/>
      <protection locked="0" hidden="1"/>
    </xf>
    <xf numFmtId="0" fontId="11" fillId="0" borderId="15" xfId="0" applyFont="1" applyBorder="1" applyAlignment="1" applyProtection="1">
      <alignment horizontal="center" vertical="center" wrapText="1"/>
      <protection hidden="1"/>
    </xf>
    <xf numFmtId="0" fontId="5" fillId="8" borderId="111" xfId="0" applyFont="1" applyFill="1" applyBorder="1" applyAlignment="1" applyProtection="1">
      <alignment horizontal="center" vertical="center" wrapText="1"/>
      <protection hidden="1"/>
    </xf>
    <xf numFmtId="0" fontId="5" fillId="8" borderId="2" xfId="0" applyFont="1" applyFill="1" applyBorder="1" applyAlignment="1" applyProtection="1">
      <alignment horizontal="center" vertical="center" wrapText="1"/>
      <protection hidden="1"/>
    </xf>
    <xf numFmtId="38" fontId="3" fillId="16" borderId="112" xfId="0" applyNumberFormat="1" applyFont="1" applyFill="1" applyBorder="1" applyAlignment="1" applyProtection="1">
      <alignment horizontal="center" vertical="center" wrapText="1"/>
      <protection hidden="1"/>
    </xf>
    <xf numFmtId="38" fontId="3" fillId="16" borderId="115" xfId="0" applyNumberFormat="1" applyFont="1" applyFill="1" applyBorder="1" applyAlignment="1" applyProtection="1">
      <alignment horizontal="center" vertical="center"/>
      <protection hidden="1"/>
    </xf>
    <xf numFmtId="38" fontId="3" fillId="16" borderId="16"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38" fontId="3" fillId="3" borderId="4" xfId="0" applyNumberFormat="1" applyFont="1" applyFill="1" applyBorder="1" applyAlignment="1" applyProtection="1">
      <alignment horizontal="right" vertical="center"/>
      <protection hidden="1"/>
    </xf>
    <xf numFmtId="38" fontId="3" fillId="3" borderId="5" xfId="0" applyNumberFormat="1" applyFont="1" applyFill="1" applyBorder="1" applyAlignment="1" applyProtection="1">
      <alignment horizontal="right" vertical="center"/>
      <protection hidden="1"/>
    </xf>
    <xf numFmtId="38" fontId="3" fillId="3" borderId="6" xfId="0" applyNumberFormat="1" applyFont="1" applyFill="1" applyBorder="1" applyAlignment="1" applyProtection="1">
      <alignment horizontal="right" vertical="center"/>
      <protection hidden="1"/>
    </xf>
    <xf numFmtId="38" fontId="12" fillId="16" borderId="133" xfId="1" applyFont="1" applyFill="1" applyBorder="1" applyAlignment="1" applyProtection="1">
      <alignment horizontal="center" vertical="center"/>
      <protection hidden="1"/>
    </xf>
    <xf numFmtId="38" fontId="12" fillId="16" borderId="134" xfId="1" applyFont="1" applyFill="1" applyBorder="1" applyAlignment="1" applyProtection="1">
      <alignment horizontal="center" vertical="center"/>
      <protection hidden="1"/>
    </xf>
    <xf numFmtId="38" fontId="12" fillId="16" borderId="116" xfId="1" applyFont="1" applyFill="1" applyBorder="1" applyAlignment="1" applyProtection="1">
      <alignment horizontal="center" vertical="center"/>
      <protection hidden="1"/>
    </xf>
    <xf numFmtId="0" fontId="0" fillId="16" borderId="4" xfId="0" applyFill="1" applyBorder="1" applyAlignment="1" applyProtection="1">
      <alignment horizontal="center" vertical="center"/>
      <protection hidden="1"/>
    </xf>
    <xf numFmtId="0" fontId="0" fillId="16" borderId="5" xfId="0" applyFill="1" applyBorder="1" applyAlignment="1" applyProtection="1">
      <alignment horizontal="center" vertical="center"/>
      <protection hidden="1"/>
    </xf>
    <xf numFmtId="0" fontId="0" fillId="8" borderId="7" xfId="0" applyFill="1" applyBorder="1" applyAlignment="1" applyProtection="1">
      <alignment horizontal="center" vertical="center"/>
      <protection hidden="1"/>
    </xf>
    <xf numFmtId="0" fontId="0" fillId="8" borderId="9" xfId="0" applyFill="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5" fillId="8" borderId="126" xfId="0" applyFont="1" applyFill="1" applyBorder="1" applyAlignment="1" applyProtection="1">
      <alignment horizontal="center" vertical="center" wrapText="1"/>
      <protection hidden="1"/>
    </xf>
    <xf numFmtId="0" fontId="5" fillId="8" borderId="127" xfId="0" applyFont="1" applyFill="1" applyBorder="1" applyAlignment="1" applyProtection="1">
      <alignment horizontal="center" vertical="center" wrapText="1"/>
      <protection hidden="1"/>
    </xf>
    <xf numFmtId="0" fontId="25" fillId="17" borderId="1" xfId="3" applyFont="1" applyFill="1" applyBorder="1" applyAlignment="1" applyProtection="1">
      <alignment horizontal="center" vertical="center"/>
      <protection hidden="1"/>
    </xf>
    <xf numFmtId="0" fontId="22" fillId="4" borderId="1" xfId="3" applyFont="1" applyFill="1" applyBorder="1" applyAlignment="1" applyProtection="1">
      <alignment horizontal="center" vertical="center"/>
      <protection hidden="1"/>
    </xf>
    <xf numFmtId="38" fontId="22" fillId="18" borderId="1" xfId="1" applyFont="1" applyFill="1" applyBorder="1" applyAlignment="1" applyProtection="1">
      <alignment horizontal="center" vertical="center"/>
      <protection hidden="1"/>
    </xf>
    <xf numFmtId="177" fontId="21" fillId="0" borderId="86" xfId="3" quotePrefix="1" applyNumberFormat="1" applyFont="1" applyBorder="1" applyAlignment="1">
      <alignment horizontal="center" vertical="center"/>
    </xf>
    <xf numFmtId="177" fontId="21" fillId="0" borderId="22" xfId="3" applyNumberFormat="1" applyFont="1" applyBorder="1" applyAlignment="1">
      <alignment horizontal="center" vertical="center"/>
    </xf>
    <xf numFmtId="177" fontId="21" fillId="0" borderId="85" xfId="3" applyNumberFormat="1" applyFont="1" applyBorder="1" applyAlignment="1">
      <alignment horizontal="center" vertical="center"/>
    </xf>
    <xf numFmtId="177" fontId="21" fillId="10" borderId="82" xfId="3" quotePrefix="1" applyNumberFormat="1" applyFont="1" applyFill="1" applyBorder="1" applyAlignment="1">
      <alignment horizontal="center" vertical="center"/>
    </xf>
    <xf numFmtId="177" fontId="21" fillId="10" borderId="80" xfId="3" quotePrefix="1" applyNumberFormat="1" applyFont="1" applyFill="1" applyBorder="1" applyAlignment="1">
      <alignment horizontal="center" vertical="center"/>
    </xf>
    <xf numFmtId="177" fontId="21" fillId="10" borderId="83" xfId="3" quotePrefix="1" applyNumberFormat="1" applyFont="1" applyFill="1" applyBorder="1" applyAlignment="1">
      <alignment horizontal="center" vertical="center"/>
    </xf>
    <xf numFmtId="177" fontId="21" fillId="10" borderId="84" xfId="3" applyNumberFormat="1" applyFont="1" applyFill="1" applyBorder="1">
      <alignment vertical="center"/>
    </xf>
    <xf numFmtId="177" fontId="21" fillId="10" borderId="80" xfId="3" applyNumberFormat="1" applyFont="1" applyFill="1" applyBorder="1">
      <alignment vertical="center"/>
    </xf>
    <xf numFmtId="177" fontId="21" fillId="0" borderId="18" xfId="3" quotePrefix="1" applyNumberFormat="1" applyFont="1" applyBorder="1" applyAlignment="1">
      <alignment horizontal="center" vertical="center"/>
    </xf>
    <xf numFmtId="177" fontId="21" fillId="0" borderId="80" xfId="3" applyNumberFormat="1" applyFont="1" applyBorder="1" applyAlignment="1">
      <alignment horizontal="center" vertical="center"/>
    </xf>
    <xf numFmtId="177" fontId="21" fillId="0" borderId="19" xfId="3" applyNumberFormat="1" applyFont="1" applyBorder="1" applyAlignment="1">
      <alignment horizontal="center" vertical="center"/>
    </xf>
    <xf numFmtId="177" fontId="21" fillId="0" borderId="84" xfId="3" applyNumberFormat="1" applyFont="1" applyBorder="1">
      <alignment vertical="center"/>
    </xf>
    <xf numFmtId="177" fontId="21" fillId="0" borderId="80" xfId="3" applyNumberFormat="1" applyFont="1" applyBorder="1">
      <alignment vertical="center"/>
    </xf>
    <xf numFmtId="177" fontId="21" fillId="0" borderId="84" xfId="3" quotePrefix="1" applyNumberFormat="1" applyFont="1" applyBorder="1" applyAlignment="1">
      <alignment horizontal="center" vertical="center"/>
    </xf>
    <xf numFmtId="177" fontId="21" fillId="0" borderId="83" xfId="3" applyNumberFormat="1" applyFont="1" applyBorder="1" applyAlignment="1">
      <alignment horizontal="center" vertical="center"/>
    </xf>
    <xf numFmtId="177" fontId="21" fillId="0" borderId="87" xfId="3" applyNumberFormat="1" applyFont="1" applyBorder="1" applyAlignment="1">
      <alignment horizontal="center" vertical="center"/>
    </xf>
    <xf numFmtId="177" fontId="21" fillId="0" borderId="21" xfId="3" quotePrefix="1" applyNumberFormat="1" applyFont="1" applyBorder="1" applyAlignment="1">
      <alignment horizontal="center" vertical="center"/>
    </xf>
    <xf numFmtId="177" fontId="21" fillId="0" borderId="22" xfId="3" quotePrefix="1" applyNumberFormat="1" applyFont="1" applyBorder="1" applyAlignment="1">
      <alignment horizontal="center" vertical="center"/>
    </xf>
    <xf numFmtId="177" fontId="21" fillId="10" borderId="74" xfId="3" quotePrefix="1" applyNumberFormat="1" applyFont="1" applyFill="1" applyBorder="1" applyAlignment="1">
      <alignment horizontal="center" vertical="center"/>
    </xf>
    <xf numFmtId="177" fontId="21" fillId="10" borderId="72" xfId="3" quotePrefix="1" applyNumberFormat="1" applyFont="1" applyFill="1" applyBorder="1" applyAlignment="1">
      <alignment horizontal="center" vertical="center"/>
    </xf>
    <xf numFmtId="177" fontId="21" fillId="10" borderId="75" xfId="3" quotePrefix="1" applyNumberFormat="1" applyFont="1" applyFill="1" applyBorder="1" applyAlignment="1">
      <alignment horizontal="center" vertical="center"/>
    </xf>
    <xf numFmtId="177" fontId="21" fillId="10" borderId="76" xfId="3" applyNumberFormat="1" applyFont="1" applyFill="1" applyBorder="1">
      <alignment vertical="center"/>
    </xf>
    <xf numFmtId="177" fontId="21" fillId="10" borderId="72" xfId="3" applyNumberFormat="1" applyFont="1" applyFill="1" applyBorder="1">
      <alignment vertical="center"/>
    </xf>
    <xf numFmtId="177" fontId="21" fillId="0" borderId="54" xfId="3" applyNumberFormat="1" applyFont="1" applyBorder="1">
      <alignment vertical="center"/>
    </xf>
    <xf numFmtId="177" fontId="21" fillId="0" borderId="47" xfId="3" applyNumberFormat="1" applyFont="1" applyBorder="1">
      <alignment vertical="center"/>
    </xf>
    <xf numFmtId="177" fontId="21" fillId="0" borderId="76" xfId="3" applyNumberFormat="1" applyFont="1" applyBorder="1">
      <alignment vertical="center"/>
    </xf>
    <xf numFmtId="177" fontId="21" fillId="0" borderId="72" xfId="3" applyNumberFormat="1" applyFont="1" applyBorder="1">
      <alignment vertical="center"/>
    </xf>
    <xf numFmtId="177" fontId="21" fillId="0" borderId="33" xfId="3" applyNumberFormat="1" applyFont="1" applyBorder="1">
      <alignment vertical="center"/>
    </xf>
    <xf numFmtId="177" fontId="21" fillId="0" borderId="31" xfId="3" applyNumberFormat="1" applyFont="1" applyBorder="1">
      <alignment vertical="center"/>
    </xf>
    <xf numFmtId="177" fontId="21" fillId="0" borderId="57" xfId="3" applyNumberFormat="1" applyFont="1" applyBorder="1">
      <alignment vertical="center"/>
    </xf>
    <xf numFmtId="5" fontId="21" fillId="0" borderId="32" xfId="3" applyNumberFormat="1" applyFont="1" applyBorder="1">
      <alignment vertical="center"/>
    </xf>
    <xf numFmtId="5" fontId="21" fillId="0" borderId="60" xfId="3" applyNumberFormat="1" applyFont="1" applyBorder="1">
      <alignment vertical="center"/>
    </xf>
    <xf numFmtId="5" fontId="21" fillId="0" borderId="78" xfId="3" applyNumberFormat="1" applyFont="1" applyBorder="1">
      <alignment vertical="center"/>
    </xf>
    <xf numFmtId="177" fontId="21" fillId="10" borderId="56" xfId="3" quotePrefix="1" applyNumberFormat="1" applyFont="1" applyFill="1" applyBorder="1" applyAlignment="1">
      <alignment horizontal="center" vertical="center"/>
    </xf>
    <xf numFmtId="177" fontId="21" fillId="10" borderId="47" xfId="3" quotePrefix="1" applyNumberFormat="1" applyFont="1" applyFill="1" applyBorder="1" applyAlignment="1">
      <alignment horizontal="center" vertical="center"/>
    </xf>
    <xf numFmtId="177" fontId="21" fillId="10" borderId="67" xfId="3" quotePrefix="1" applyNumberFormat="1" applyFont="1" applyFill="1" applyBorder="1" applyAlignment="1">
      <alignment horizontal="center" vertical="center"/>
    </xf>
    <xf numFmtId="177" fontId="21" fillId="10" borderId="57" xfId="3" applyNumberFormat="1" applyFont="1" applyFill="1" applyBorder="1">
      <alignment vertical="center"/>
    </xf>
    <xf numFmtId="177" fontId="21" fillId="10" borderId="47" xfId="3" applyNumberFormat="1" applyFont="1" applyFill="1" applyBorder="1">
      <alignment vertical="center"/>
    </xf>
    <xf numFmtId="5" fontId="21" fillId="0" borderId="31" xfId="3" applyNumberFormat="1" applyFont="1" applyBorder="1">
      <alignment vertical="center"/>
    </xf>
    <xf numFmtId="5" fontId="21" fillId="0" borderId="0" xfId="3" applyNumberFormat="1" applyFont="1">
      <alignment vertical="center"/>
    </xf>
    <xf numFmtId="5" fontId="21" fillId="0" borderId="70" xfId="3" applyNumberFormat="1" applyFont="1" applyBorder="1">
      <alignment vertical="center"/>
    </xf>
    <xf numFmtId="5" fontId="21" fillId="0" borderId="65" xfId="3" applyNumberFormat="1" applyFont="1" applyBorder="1">
      <alignment vertical="center"/>
    </xf>
    <xf numFmtId="177" fontId="21" fillId="10" borderId="30" xfId="3" quotePrefix="1" applyNumberFormat="1" applyFont="1" applyFill="1" applyBorder="1" applyAlignment="1">
      <alignment horizontal="center" vertical="center"/>
    </xf>
    <xf numFmtId="177" fontId="21" fillId="10" borderId="31" xfId="3" quotePrefix="1" applyNumberFormat="1" applyFont="1" applyFill="1" applyBorder="1" applyAlignment="1">
      <alignment horizontal="center" vertical="center"/>
    </xf>
    <xf numFmtId="177" fontId="21" fillId="10" borderId="32" xfId="3" quotePrefix="1" applyNumberFormat="1" applyFont="1" applyFill="1" applyBorder="1" applyAlignment="1">
      <alignment horizontal="center" vertical="center"/>
    </xf>
    <xf numFmtId="177" fontId="21" fillId="10" borderId="33" xfId="3" applyNumberFormat="1" applyFont="1" applyFill="1" applyBorder="1">
      <alignment vertical="center"/>
    </xf>
    <xf numFmtId="177" fontId="21" fillId="10" borderId="31" xfId="3" applyNumberFormat="1" applyFont="1" applyFill="1" applyBorder="1">
      <alignment vertical="center"/>
    </xf>
    <xf numFmtId="177" fontId="21" fillId="10" borderId="56" xfId="3" applyNumberFormat="1" applyFont="1" applyFill="1" applyBorder="1">
      <alignment vertical="center"/>
    </xf>
    <xf numFmtId="177" fontId="21" fillId="0" borderId="59" xfId="3" applyNumberFormat="1" applyFont="1" applyBorder="1">
      <alignment vertical="center"/>
    </xf>
    <xf numFmtId="177" fontId="21" fillId="0" borderId="0" xfId="3" applyNumberFormat="1" applyFont="1">
      <alignment vertical="center"/>
    </xf>
    <xf numFmtId="177" fontId="21" fillId="0" borderId="63" xfId="3" applyNumberFormat="1" applyFont="1" applyBorder="1">
      <alignment vertical="center"/>
    </xf>
    <xf numFmtId="177" fontId="21" fillId="0" borderId="64" xfId="3" applyNumberFormat="1" applyFont="1" applyBorder="1">
      <alignment vertical="center"/>
    </xf>
    <xf numFmtId="177" fontId="21" fillId="0" borderId="77" xfId="3" applyNumberFormat="1" applyFont="1" applyBorder="1">
      <alignment vertical="center"/>
    </xf>
    <xf numFmtId="177" fontId="21" fillId="0" borderId="70" xfId="3" applyNumberFormat="1" applyFont="1" applyBorder="1">
      <alignment vertical="center"/>
    </xf>
    <xf numFmtId="5" fontId="21" fillId="0" borderId="34" xfId="3" applyNumberFormat="1" applyFont="1" applyBorder="1">
      <alignment vertical="center"/>
    </xf>
    <xf numFmtId="5" fontId="21" fillId="0" borderId="58" xfId="3" applyNumberFormat="1" applyFont="1" applyBorder="1">
      <alignment vertical="center"/>
    </xf>
    <xf numFmtId="177" fontId="21" fillId="0" borderId="35" xfId="3" applyNumberFormat="1" applyFont="1" applyBorder="1">
      <alignment vertical="center"/>
    </xf>
    <xf numFmtId="5" fontId="21" fillId="0" borderId="53" xfId="3" applyNumberFormat="1" applyFont="1" applyBorder="1">
      <alignment vertical="center"/>
    </xf>
    <xf numFmtId="5" fontId="21" fillId="0" borderId="61" xfId="3" applyNumberFormat="1" applyFont="1" applyBorder="1">
      <alignment vertical="center"/>
    </xf>
    <xf numFmtId="5" fontId="21" fillId="0" borderId="66" xfId="3" applyNumberFormat="1" applyFont="1" applyBorder="1">
      <alignment vertical="center"/>
    </xf>
    <xf numFmtId="177" fontId="21" fillId="0" borderId="119" xfId="3" applyNumberFormat="1" applyFont="1" applyBorder="1">
      <alignment vertical="center"/>
    </xf>
    <xf numFmtId="5" fontId="21" fillId="0" borderId="52" xfId="3" applyNumberFormat="1" applyFont="1" applyBorder="1">
      <alignment vertical="center"/>
    </xf>
    <xf numFmtId="177" fontId="21" fillId="0" borderId="50" xfId="3" applyNumberFormat="1" applyFont="1" applyBorder="1">
      <alignment vertical="center"/>
    </xf>
    <xf numFmtId="177" fontId="21" fillId="0" borderId="51" xfId="3" applyNumberFormat="1" applyFont="1" applyBorder="1">
      <alignment vertical="center"/>
    </xf>
    <xf numFmtId="5" fontId="21" fillId="0" borderId="51" xfId="3" applyNumberFormat="1" applyFont="1" applyBorder="1">
      <alignment vertical="center"/>
    </xf>
    <xf numFmtId="5" fontId="21" fillId="0" borderId="64" xfId="3" applyNumberFormat="1" applyFont="1" applyBorder="1">
      <alignment vertical="center"/>
    </xf>
    <xf numFmtId="0" fontId="28" fillId="11" borderId="36" xfId="3" applyFont="1" applyFill="1" applyBorder="1" applyAlignment="1">
      <alignment horizontal="center" vertical="center"/>
    </xf>
    <xf numFmtId="0" fontId="28" fillId="11" borderId="37" xfId="3" applyFont="1" applyFill="1" applyBorder="1" applyAlignment="1">
      <alignment horizontal="center" vertical="center"/>
    </xf>
    <xf numFmtId="0" fontId="28" fillId="11" borderId="41" xfId="3" applyFont="1" applyFill="1" applyBorder="1" applyAlignment="1">
      <alignment horizontal="center" vertical="center"/>
    </xf>
    <xf numFmtId="0" fontId="28" fillId="11" borderId="40" xfId="3" applyFont="1" applyFill="1" applyBorder="1" applyAlignment="1">
      <alignment horizontal="center" vertical="center"/>
    </xf>
    <xf numFmtId="0" fontId="25" fillId="10" borderId="24" xfId="3" applyFont="1" applyFill="1" applyBorder="1" applyAlignment="1">
      <alignment horizontal="center" vertical="center" wrapText="1"/>
    </xf>
    <xf numFmtId="0" fontId="25" fillId="10" borderId="25" xfId="3" applyFont="1" applyFill="1" applyBorder="1" applyAlignment="1">
      <alignment horizontal="center" vertical="center" wrapText="1"/>
    </xf>
    <xf numFmtId="0" fontId="25" fillId="10" borderId="26" xfId="3" applyFont="1" applyFill="1" applyBorder="1" applyAlignment="1">
      <alignment horizontal="center" vertical="center" wrapText="1"/>
    </xf>
    <xf numFmtId="0" fontId="28" fillId="12" borderId="21" xfId="3" applyFont="1" applyFill="1" applyBorder="1" applyAlignment="1">
      <alignment horizontal="center" vertical="center"/>
    </xf>
    <xf numFmtId="0" fontId="28" fillId="12" borderId="22" xfId="3" applyFont="1" applyFill="1" applyBorder="1" applyAlignment="1">
      <alignment horizontal="center" vertical="center"/>
    </xf>
    <xf numFmtId="0" fontId="28" fillId="12" borderId="85" xfId="3" applyFont="1" applyFill="1" applyBorder="1" applyAlignment="1">
      <alignment horizontal="center" vertical="center"/>
    </xf>
    <xf numFmtId="0" fontId="28" fillId="11" borderId="27" xfId="3" applyFont="1" applyFill="1" applyBorder="1" applyAlignment="1">
      <alignment horizontal="center" vertical="center"/>
    </xf>
    <xf numFmtId="0" fontId="28" fillId="11" borderId="25" xfId="3" applyFont="1" applyFill="1" applyBorder="1" applyAlignment="1">
      <alignment horizontal="center" vertical="center"/>
    </xf>
    <xf numFmtId="0" fontId="28" fillId="11" borderId="26" xfId="3" applyFont="1" applyFill="1" applyBorder="1" applyAlignment="1">
      <alignment horizontal="center" vertical="center"/>
    </xf>
    <xf numFmtId="0" fontId="25" fillId="10" borderId="30" xfId="3" applyFont="1" applyFill="1" applyBorder="1" applyAlignment="1">
      <alignment horizontal="center" vertical="center"/>
    </xf>
    <xf numFmtId="0" fontId="25" fillId="10" borderId="31" xfId="3" applyFont="1" applyFill="1" applyBorder="1" applyAlignment="1">
      <alignment horizontal="center" vertical="center"/>
    </xf>
    <xf numFmtId="0" fontId="25" fillId="10" borderId="32" xfId="3" applyFont="1" applyFill="1" applyBorder="1" applyAlignment="1">
      <alignment horizontal="center" vertical="center"/>
    </xf>
    <xf numFmtId="0" fontId="25" fillId="10" borderId="39" xfId="3" applyFont="1" applyFill="1" applyBorder="1" applyAlignment="1">
      <alignment horizontal="center" vertical="center"/>
    </xf>
    <xf numFmtId="0" fontId="25" fillId="10" borderId="37" xfId="3" applyFont="1" applyFill="1" applyBorder="1" applyAlignment="1">
      <alignment horizontal="center" vertical="center"/>
    </xf>
    <xf numFmtId="0" fontId="25" fillId="10" borderId="40" xfId="3" applyFont="1" applyFill="1" applyBorder="1" applyAlignment="1">
      <alignment horizontal="center" vertical="center"/>
    </xf>
    <xf numFmtId="0" fontId="25" fillId="10" borderId="33" xfId="3" applyFont="1" applyFill="1" applyBorder="1" applyAlignment="1">
      <alignment horizontal="center" vertical="center" wrapText="1"/>
    </xf>
    <xf numFmtId="0" fontId="25" fillId="10" borderId="31" xfId="3" applyFont="1" applyFill="1" applyBorder="1" applyAlignment="1">
      <alignment horizontal="center" vertical="center" wrapText="1"/>
    </xf>
    <xf numFmtId="0" fontId="25" fillId="10" borderId="34" xfId="3" applyFont="1" applyFill="1" applyBorder="1" applyAlignment="1">
      <alignment horizontal="center" vertical="center" wrapText="1"/>
    </xf>
    <xf numFmtId="0" fontId="25" fillId="10" borderId="41" xfId="3" applyFont="1" applyFill="1" applyBorder="1" applyAlignment="1">
      <alignment horizontal="center" vertical="center" wrapText="1"/>
    </xf>
    <xf numFmtId="0" fontId="25" fillId="10" borderId="37" xfId="3" applyFont="1" applyFill="1" applyBorder="1" applyAlignment="1">
      <alignment horizontal="center" vertical="center" wrapText="1"/>
    </xf>
    <xf numFmtId="0" fontId="25" fillId="10" borderId="42" xfId="3" applyFont="1" applyFill="1" applyBorder="1" applyAlignment="1">
      <alignment horizontal="center" vertical="center" wrapText="1"/>
    </xf>
    <xf numFmtId="0" fontId="28" fillId="12" borderId="35" xfId="3" applyFont="1" applyFill="1" applyBorder="1" applyAlignment="1">
      <alignment horizontal="center" vertical="center"/>
    </xf>
    <xf numFmtId="0" fontId="28" fillId="12" borderId="31" xfId="3" applyFont="1" applyFill="1" applyBorder="1" applyAlignment="1">
      <alignment horizontal="center" vertical="center"/>
    </xf>
    <xf numFmtId="0" fontId="28" fillId="12" borderId="34" xfId="3" applyFont="1" applyFill="1" applyBorder="1" applyAlignment="1">
      <alignment horizontal="center" vertical="center"/>
    </xf>
    <xf numFmtId="0" fontId="28" fillId="12" borderId="36" xfId="3" applyFont="1" applyFill="1" applyBorder="1" applyAlignment="1">
      <alignment horizontal="center" vertical="center"/>
    </xf>
    <xf numFmtId="0" fontId="28" fillId="12" borderId="37" xfId="3" applyFont="1" applyFill="1" applyBorder="1" applyAlignment="1">
      <alignment horizontal="center" vertical="center"/>
    </xf>
    <xf numFmtId="0" fontId="28" fillId="12" borderId="42" xfId="3" applyFont="1" applyFill="1" applyBorder="1" applyAlignment="1">
      <alignment horizontal="center" vertical="center"/>
    </xf>
    <xf numFmtId="0" fontId="28" fillId="11" borderId="35" xfId="3" applyFont="1" applyFill="1" applyBorder="1" applyAlignment="1">
      <alignment horizontal="center" vertical="center"/>
    </xf>
    <xf numFmtId="0" fontId="28" fillId="11" borderId="31" xfId="3" applyFont="1" applyFill="1" applyBorder="1" applyAlignment="1">
      <alignment horizontal="center" vertical="center"/>
    </xf>
    <xf numFmtId="0" fontId="28" fillId="11" borderId="33" xfId="3" applyFont="1" applyFill="1" applyBorder="1" applyAlignment="1">
      <alignment horizontal="center" vertical="center"/>
    </xf>
    <xf numFmtId="0" fontId="28" fillId="11" borderId="32" xfId="3" applyFont="1" applyFill="1" applyBorder="1" applyAlignment="1">
      <alignment horizontal="center" vertical="center"/>
    </xf>
    <xf numFmtId="0" fontId="41" fillId="11" borderId="41" xfId="3" applyFont="1" applyFill="1" applyBorder="1" applyAlignment="1">
      <alignment horizontal="center" vertical="center"/>
    </xf>
    <xf numFmtId="0" fontId="41" fillId="11" borderId="37" xfId="3" applyFont="1" applyFill="1" applyBorder="1" applyAlignment="1">
      <alignment horizontal="center" vertical="center"/>
    </xf>
    <xf numFmtId="0" fontId="41" fillId="11" borderId="40" xfId="3" applyFont="1" applyFill="1" applyBorder="1" applyAlignment="1">
      <alignment horizontal="center" vertical="center"/>
    </xf>
    <xf numFmtId="0" fontId="41" fillId="11" borderId="33" xfId="3" applyFont="1" applyFill="1" applyBorder="1" applyAlignment="1">
      <alignment horizontal="center" vertical="center"/>
    </xf>
    <xf numFmtId="0" fontId="41" fillId="11" borderId="31" xfId="3" applyFont="1" applyFill="1" applyBorder="1" applyAlignment="1">
      <alignment horizontal="center" vertical="center"/>
    </xf>
    <xf numFmtId="0" fontId="41" fillId="11" borderId="32" xfId="3" applyFont="1" applyFill="1" applyBorder="1" applyAlignment="1">
      <alignment horizontal="center" vertical="center"/>
    </xf>
    <xf numFmtId="0" fontId="28" fillId="11" borderId="34" xfId="3" applyFont="1" applyFill="1" applyBorder="1" applyAlignment="1">
      <alignment horizontal="center" vertical="center"/>
    </xf>
    <xf numFmtId="0" fontId="28" fillId="11" borderId="42" xfId="3" applyFont="1" applyFill="1" applyBorder="1" applyAlignment="1">
      <alignment horizontal="center" vertical="center"/>
    </xf>
    <xf numFmtId="5" fontId="21" fillId="0" borderId="79" xfId="3" applyNumberFormat="1" applyFont="1" applyBorder="1">
      <alignment vertical="center"/>
    </xf>
    <xf numFmtId="177" fontId="21" fillId="0" borderId="33" xfId="3" applyNumberFormat="1" applyFont="1" applyBorder="1" applyAlignment="1"/>
    <xf numFmtId="177" fontId="21" fillId="0" borderId="31" xfId="3" applyNumberFormat="1" applyFont="1" applyBorder="1" applyAlignment="1"/>
    <xf numFmtId="177" fontId="21" fillId="10" borderId="46" xfId="3" applyNumberFormat="1" applyFont="1" applyFill="1" applyBorder="1">
      <alignment vertical="center"/>
    </xf>
    <xf numFmtId="177" fontId="21" fillId="10" borderId="44" xfId="3" applyNumberFormat="1" applyFont="1" applyFill="1" applyBorder="1">
      <alignment vertical="center"/>
    </xf>
    <xf numFmtId="177" fontId="21" fillId="10" borderId="48" xfId="3" applyNumberFormat="1" applyFont="1" applyFill="1" applyBorder="1">
      <alignment vertical="center"/>
    </xf>
    <xf numFmtId="177" fontId="21" fillId="0" borderId="44" xfId="3" applyNumberFormat="1" applyFont="1" applyBorder="1">
      <alignment vertical="center"/>
    </xf>
    <xf numFmtId="177" fontId="21" fillId="0" borderId="48" xfId="3" applyNumberFormat="1" applyFont="1" applyBorder="1">
      <alignment vertical="center"/>
    </xf>
    <xf numFmtId="177" fontId="33" fillId="7" borderId="54" xfId="3" applyNumberFormat="1" applyFont="1" applyFill="1" applyBorder="1" applyProtection="1">
      <alignment vertical="center"/>
      <protection hidden="1"/>
    </xf>
    <xf numFmtId="177" fontId="33" fillId="7" borderId="47" xfId="3" applyNumberFormat="1" applyFont="1" applyFill="1" applyBorder="1" applyProtection="1">
      <alignment vertical="center"/>
      <protection hidden="1"/>
    </xf>
    <xf numFmtId="0" fontId="33" fillId="7" borderId="47" xfId="3" applyFont="1" applyFill="1" applyBorder="1" applyProtection="1">
      <alignment vertical="center"/>
      <protection hidden="1"/>
    </xf>
    <xf numFmtId="0" fontId="33" fillId="7" borderId="55" xfId="3" applyFont="1" applyFill="1" applyBorder="1" applyProtection="1">
      <alignment vertical="center"/>
      <protection hidden="1"/>
    </xf>
    <xf numFmtId="177" fontId="33" fillId="7" borderId="43" xfId="3" applyNumberFormat="1" applyFont="1" applyFill="1" applyBorder="1" applyProtection="1">
      <alignment vertical="center"/>
      <protection hidden="1"/>
    </xf>
    <xf numFmtId="177" fontId="33" fillId="7" borderId="44" xfId="3" applyNumberFormat="1" applyFont="1" applyFill="1" applyBorder="1" applyProtection="1">
      <alignment vertical="center"/>
      <protection hidden="1"/>
    </xf>
    <xf numFmtId="0" fontId="33" fillId="7" borderId="44" xfId="3" applyFont="1" applyFill="1" applyBorder="1" applyProtection="1">
      <alignment vertical="center"/>
      <protection hidden="1"/>
    </xf>
    <xf numFmtId="0" fontId="33" fillId="7" borderId="45" xfId="3" applyFont="1" applyFill="1" applyBorder="1" applyProtection="1">
      <alignment vertical="center"/>
      <protection hidden="1"/>
    </xf>
    <xf numFmtId="0" fontId="25" fillId="7" borderId="21" xfId="3" applyFont="1" applyFill="1" applyBorder="1" applyAlignment="1" applyProtection="1">
      <alignment horizontal="center" vertical="center"/>
      <protection hidden="1"/>
    </xf>
    <xf numFmtId="0" fontId="25" fillId="7" borderId="22" xfId="3" applyFont="1" applyFill="1" applyBorder="1" applyAlignment="1" applyProtection="1">
      <alignment horizontal="center" vertical="center"/>
      <protection hidden="1"/>
    </xf>
    <xf numFmtId="0" fontId="25" fillId="7" borderId="23" xfId="3" applyFont="1" applyFill="1" applyBorder="1" applyAlignment="1" applyProtection="1">
      <alignment horizontal="center" vertical="center"/>
      <protection hidden="1"/>
    </xf>
    <xf numFmtId="0" fontId="25" fillId="7" borderId="28" xfId="3" applyFont="1" applyFill="1" applyBorder="1" applyAlignment="1" applyProtection="1">
      <alignment horizontal="center" vertical="center"/>
      <protection hidden="1"/>
    </xf>
    <xf numFmtId="0" fontId="25" fillId="7" borderId="0" xfId="3" applyFont="1" applyFill="1" applyAlignment="1" applyProtection="1">
      <alignment horizontal="center" vertical="center"/>
      <protection hidden="1"/>
    </xf>
    <xf numFmtId="0" fontId="25" fillId="7" borderId="29" xfId="3" applyFont="1" applyFill="1" applyBorder="1" applyAlignment="1" applyProtection="1">
      <alignment horizontal="center" vertical="center"/>
      <protection hidden="1"/>
    </xf>
    <xf numFmtId="0" fontId="25" fillId="7" borderId="36" xfId="3" applyFont="1" applyFill="1" applyBorder="1" applyAlignment="1" applyProtection="1">
      <alignment horizontal="center" vertical="center"/>
      <protection hidden="1"/>
    </xf>
    <xf numFmtId="0" fontId="25" fillId="7" borderId="37" xfId="3" applyFont="1" applyFill="1" applyBorder="1" applyAlignment="1" applyProtection="1">
      <alignment horizontal="center" vertical="center"/>
      <protection hidden="1"/>
    </xf>
    <xf numFmtId="0" fontId="25" fillId="7" borderId="38" xfId="3" applyFont="1" applyFill="1" applyBorder="1" applyAlignment="1" applyProtection="1">
      <alignment horizontal="center" vertical="center"/>
      <protection hidden="1"/>
    </xf>
    <xf numFmtId="0" fontId="22" fillId="18" borderId="1" xfId="3" applyFont="1" applyFill="1" applyBorder="1" applyAlignment="1" applyProtection="1">
      <alignment horizontal="center" vertical="center"/>
      <protection hidden="1"/>
    </xf>
    <xf numFmtId="40" fontId="22" fillId="4" borderId="1" xfId="3" applyNumberFormat="1" applyFont="1" applyFill="1" applyBorder="1" applyAlignment="1" applyProtection="1">
      <alignment horizontal="center" vertical="center"/>
      <protection hidden="1"/>
    </xf>
    <xf numFmtId="177" fontId="35" fillId="7" borderId="71" xfId="3" applyNumberFormat="1" applyFont="1" applyFill="1" applyBorder="1" applyProtection="1">
      <alignment vertical="center"/>
      <protection hidden="1"/>
    </xf>
    <xf numFmtId="177" fontId="35" fillId="7" borderId="72" xfId="3" applyNumberFormat="1" applyFont="1" applyFill="1" applyBorder="1" applyProtection="1">
      <alignment vertical="center"/>
      <protection hidden="1"/>
    </xf>
    <xf numFmtId="0" fontId="33" fillId="7" borderId="72" xfId="3" applyFont="1" applyFill="1" applyBorder="1" applyProtection="1">
      <alignment vertical="center"/>
      <protection hidden="1"/>
    </xf>
    <xf numFmtId="0" fontId="33" fillId="7" borderId="73" xfId="3" applyFont="1" applyFill="1" applyBorder="1" applyProtection="1">
      <alignment vertical="center"/>
      <protection hidden="1"/>
    </xf>
    <xf numFmtId="177" fontId="35" fillId="7" borderId="47" xfId="3" applyNumberFormat="1" applyFont="1" applyFill="1" applyBorder="1" applyProtection="1">
      <alignment vertical="center"/>
      <protection hidden="1"/>
    </xf>
    <xf numFmtId="0" fontId="25" fillId="8" borderId="18" xfId="3" applyFont="1" applyFill="1" applyBorder="1" applyAlignment="1" applyProtection="1">
      <alignment horizontal="center" vertical="center"/>
      <protection hidden="1"/>
    </xf>
    <xf numFmtId="0" fontId="25" fillId="8" borderId="80" xfId="3" applyFont="1" applyFill="1" applyBorder="1" applyAlignment="1" applyProtection="1">
      <alignment horizontal="center" vertical="center"/>
      <protection hidden="1"/>
    </xf>
    <xf numFmtId="0" fontId="25" fillId="8" borderId="81" xfId="3" applyFont="1" applyFill="1" applyBorder="1" applyAlignment="1" applyProtection="1">
      <alignment horizontal="center" vertical="center"/>
      <protection hidden="1"/>
    </xf>
    <xf numFmtId="177" fontId="21" fillId="8" borderId="18" xfId="3" quotePrefix="1" applyNumberFormat="1" applyFont="1" applyFill="1" applyBorder="1" applyAlignment="1" applyProtection="1">
      <alignment horizontal="right" vertical="center"/>
      <protection hidden="1"/>
    </xf>
    <xf numFmtId="177" fontId="21" fillId="8" borderId="80" xfId="3" quotePrefix="1" applyNumberFormat="1" applyFont="1" applyFill="1" applyBorder="1" applyAlignment="1" applyProtection="1">
      <alignment horizontal="right" vertical="center"/>
      <protection hidden="1"/>
    </xf>
    <xf numFmtId="0" fontId="28" fillId="8" borderId="41" xfId="3" applyFont="1" applyFill="1" applyBorder="1" applyAlignment="1" applyProtection="1">
      <alignment horizontal="center" vertical="center"/>
      <protection hidden="1"/>
    </xf>
    <xf numFmtId="0" fontId="28" fillId="8" borderId="37" xfId="3" applyFont="1" applyFill="1" applyBorder="1" applyAlignment="1" applyProtection="1">
      <alignment horizontal="center" vertical="center"/>
      <protection hidden="1"/>
    </xf>
    <xf numFmtId="0" fontId="28" fillId="8" borderId="42" xfId="3" applyFont="1" applyFill="1" applyBorder="1" applyAlignment="1" applyProtection="1">
      <alignment horizontal="center" vertical="center"/>
      <protection hidden="1"/>
    </xf>
    <xf numFmtId="0" fontId="25" fillId="10" borderId="24" xfId="3" applyFont="1" applyFill="1" applyBorder="1" applyAlignment="1" applyProtection="1">
      <alignment horizontal="center" vertical="center" wrapText="1"/>
      <protection hidden="1"/>
    </xf>
    <xf numFmtId="0" fontId="25" fillId="10" borderId="25" xfId="3" applyFont="1" applyFill="1" applyBorder="1" applyAlignment="1" applyProtection="1">
      <alignment horizontal="center" vertical="center" wrapText="1"/>
      <protection hidden="1"/>
    </xf>
    <xf numFmtId="0" fontId="25" fillId="10" borderId="26" xfId="3" applyFont="1" applyFill="1" applyBorder="1" applyAlignment="1" applyProtection="1">
      <alignment horizontal="center" vertical="center" wrapText="1"/>
      <protection hidden="1"/>
    </xf>
    <xf numFmtId="0" fontId="25" fillId="10" borderId="30" xfId="3" applyFont="1" applyFill="1" applyBorder="1" applyAlignment="1" applyProtection="1">
      <alignment horizontal="center" vertical="center"/>
      <protection hidden="1"/>
    </xf>
    <xf numFmtId="0" fontId="25" fillId="10" borderId="31" xfId="3" applyFont="1" applyFill="1" applyBorder="1" applyAlignment="1" applyProtection="1">
      <alignment horizontal="center" vertical="center"/>
      <protection hidden="1"/>
    </xf>
    <xf numFmtId="0" fontId="25" fillId="10" borderId="32" xfId="3" applyFont="1" applyFill="1" applyBorder="1" applyAlignment="1" applyProtection="1">
      <alignment horizontal="center" vertical="center"/>
      <protection hidden="1"/>
    </xf>
    <xf numFmtId="0" fontId="25" fillId="10" borderId="39" xfId="3" applyFont="1" applyFill="1" applyBorder="1" applyAlignment="1" applyProtection="1">
      <alignment horizontal="center" vertical="center"/>
      <protection hidden="1"/>
    </xf>
    <xf numFmtId="0" fontId="25" fillId="10" borderId="37" xfId="3" applyFont="1" applyFill="1" applyBorder="1" applyAlignment="1" applyProtection="1">
      <alignment horizontal="center" vertical="center"/>
      <protection hidden="1"/>
    </xf>
    <xf numFmtId="0" fontId="25" fillId="10" borderId="40" xfId="3" applyFont="1" applyFill="1" applyBorder="1" applyAlignment="1" applyProtection="1">
      <alignment horizontal="center" vertical="center"/>
      <protection hidden="1"/>
    </xf>
    <xf numFmtId="0" fontId="25" fillId="10" borderId="33" xfId="3" applyFont="1" applyFill="1" applyBorder="1" applyAlignment="1" applyProtection="1">
      <alignment horizontal="center" vertical="center" wrapText="1"/>
      <protection hidden="1"/>
    </xf>
    <xf numFmtId="0" fontId="25" fillId="10" borderId="31" xfId="3" applyFont="1" applyFill="1" applyBorder="1" applyAlignment="1" applyProtection="1">
      <alignment horizontal="center" vertical="center" wrapText="1"/>
      <protection hidden="1"/>
    </xf>
    <xf numFmtId="0" fontId="25" fillId="10" borderId="34" xfId="3" applyFont="1" applyFill="1" applyBorder="1" applyAlignment="1" applyProtection="1">
      <alignment horizontal="center" vertical="center" wrapText="1"/>
      <protection hidden="1"/>
    </xf>
    <xf numFmtId="0" fontId="25" fillId="10" borderId="41" xfId="3" applyFont="1" applyFill="1" applyBorder="1" applyAlignment="1" applyProtection="1">
      <alignment horizontal="center" vertical="center" wrapText="1"/>
      <protection hidden="1"/>
    </xf>
    <xf numFmtId="0" fontId="25" fillId="10" borderId="37" xfId="3" applyFont="1" applyFill="1" applyBorder="1" applyAlignment="1" applyProtection="1">
      <alignment horizontal="center" vertical="center" wrapText="1"/>
      <protection hidden="1"/>
    </xf>
    <xf numFmtId="0" fontId="25" fillId="10" borderId="42" xfId="3" applyFont="1" applyFill="1" applyBorder="1" applyAlignment="1" applyProtection="1">
      <alignment horizontal="center" vertical="center" wrapText="1"/>
      <protection hidden="1"/>
    </xf>
    <xf numFmtId="0" fontId="28" fillId="11" borderId="35" xfId="3" applyFont="1" applyFill="1" applyBorder="1" applyAlignment="1" applyProtection="1">
      <alignment horizontal="center" vertical="center"/>
      <protection hidden="1"/>
    </xf>
    <xf numFmtId="0" fontId="28" fillId="11" borderId="31" xfId="3" applyFont="1" applyFill="1" applyBorder="1" applyAlignment="1" applyProtection="1">
      <alignment horizontal="center" vertical="center"/>
      <protection hidden="1"/>
    </xf>
    <xf numFmtId="0" fontId="28" fillId="11" borderId="32" xfId="3" applyFont="1" applyFill="1" applyBorder="1" applyAlignment="1" applyProtection="1">
      <alignment horizontal="center" vertical="center"/>
      <protection hidden="1"/>
    </xf>
    <xf numFmtId="0" fontId="28" fillId="11" borderId="33" xfId="3" applyFont="1" applyFill="1" applyBorder="1" applyAlignment="1" applyProtection="1">
      <alignment horizontal="center" vertical="center"/>
      <protection hidden="1"/>
    </xf>
    <xf numFmtId="0" fontId="28" fillId="8" borderId="33" xfId="3" applyFont="1" applyFill="1" applyBorder="1" applyAlignment="1" applyProtection="1">
      <alignment horizontal="center" vertical="center"/>
      <protection hidden="1"/>
    </xf>
    <xf numFmtId="0" fontId="28" fillId="8" borderId="31" xfId="3" applyFont="1" applyFill="1" applyBorder="1" applyAlignment="1" applyProtection="1">
      <alignment horizontal="center" vertical="center"/>
      <protection hidden="1"/>
    </xf>
    <xf numFmtId="0" fontId="28" fillId="8" borderId="32" xfId="3" applyFont="1" applyFill="1" applyBorder="1" applyAlignment="1" applyProtection="1">
      <alignment horizontal="center" vertical="center"/>
      <protection hidden="1"/>
    </xf>
    <xf numFmtId="0" fontId="28" fillId="8" borderId="40" xfId="3" applyFont="1" applyFill="1" applyBorder="1" applyAlignment="1" applyProtection="1">
      <alignment horizontal="center" vertical="center"/>
      <protection hidden="1"/>
    </xf>
    <xf numFmtId="0" fontId="31" fillId="8" borderId="33" xfId="3" applyFont="1" applyFill="1" applyBorder="1" applyAlignment="1" applyProtection="1">
      <alignment horizontal="center" vertical="center"/>
      <protection hidden="1"/>
    </xf>
    <xf numFmtId="0" fontId="31" fillId="8" borderId="31" xfId="3" applyFont="1" applyFill="1" applyBorder="1" applyAlignment="1" applyProtection="1">
      <alignment horizontal="center" vertical="center"/>
      <protection hidden="1"/>
    </xf>
    <xf numFmtId="0" fontId="31" fillId="8" borderId="32" xfId="3" applyFont="1" applyFill="1" applyBorder="1" applyAlignment="1" applyProtection="1">
      <alignment horizontal="center" vertical="center"/>
      <protection hidden="1"/>
    </xf>
    <xf numFmtId="0" fontId="28" fillId="8" borderId="34" xfId="3" applyFont="1" applyFill="1" applyBorder="1" applyAlignment="1" applyProtection="1">
      <alignment horizontal="center" vertical="center"/>
      <protection hidden="1"/>
    </xf>
    <xf numFmtId="0" fontId="28" fillId="11" borderId="36" xfId="3" applyFont="1" applyFill="1" applyBorder="1" applyAlignment="1" applyProtection="1">
      <alignment horizontal="center" vertical="center"/>
      <protection hidden="1"/>
    </xf>
    <xf numFmtId="0" fontId="28" fillId="11" borderId="37" xfId="3" applyFont="1" applyFill="1" applyBorder="1" applyAlignment="1" applyProtection="1">
      <alignment horizontal="center" vertical="center"/>
      <protection hidden="1"/>
    </xf>
    <xf numFmtId="0" fontId="28" fillId="11" borderId="40" xfId="3" applyFont="1" applyFill="1" applyBorder="1" applyAlignment="1" applyProtection="1">
      <alignment horizontal="center" vertical="center"/>
      <protection hidden="1"/>
    </xf>
    <xf numFmtId="0" fontId="28" fillId="11" borderId="41" xfId="3" applyFont="1" applyFill="1" applyBorder="1" applyAlignment="1" applyProtection="1">
      <alignment horizontal="center" vertical="center"/>
      <protection hidden="1"/>
    </xf>
    <xf numFmtId="0" fontId="31" fillId="8" borderId="41" xfId="3" applyFont="1" applyFill="1" applyBorder="1" applyAlignment="1" applyProtection="1">
      <alignment horizontal="center" vertical="center"/>
      <protection hidden="1"/>
    </xf>
    <xf numFmtId="0" fontId="31" fillId="8" borderId="37" xfId="3" applyFont="1" applyFill="1" applyBorder="1" applyAlignment="1" applyProtection="1">
      <alignment horizontal="center" vertical="center"/>
      <protection hidden="1"/>
    </xf>
    <xf numFmtId="0" fontId="31" fillId="8" borderId="40" xfId="3" applyFont="1" applyFill="1" applyBorder="1" applyAlignment="1" applyProtection="1">
      <alignment horizontal="center" vertical="center"/>
      <protection hidden="1"/>
    </xf>
    <xf numFmtId="5" fontId="21" fillId="8" borderId="52" xfId="3" applyNumberFormat="1" applyFont="1" applyFill="1" applyBorder="1" applyProtection="1">
      <alignment vertical="center"/>
      <protection hidden="1"/>
    </xf>
    <xf numFmtId="5" fontId="21" fillId="8" borderId="60" xfId="3" applyNumberFormat="1" applyFont="1" applyFill="1" applyBorder="1" applyProtection="1">
      <alignment vertical="center"/>
      <protection hidden="1"/>
    </xf>
    <xf numFmtId="5" fontId="21" fillId="8" borderId="65" xfId="3" applyNumberFormat="1" applyFont="1" applyFill="1" applyBorder="1" applyProtection="1">
      <alignment vertical="center"/>
      <protection hidden="1"/>
    </xf>
    <xf numFmtId="177" fontId="21" fillId="8" borderId="50" xfId="3" applyNumberFormat="1" applyFont="1" applyFill="1" applyBorder="1" applyProtection="1">
      <alignment vertical="center"/>
      <protection hidden="1"/>
    </xf>
    <xf numFmtId="177" fontId="21" fillId="8" borderId="51" xfId="3" applyNumberFormat="1" applyFont="1" applyFill="1" applyBorder="1" applyProtection="1">
      <alignment vertical="center"/>
      <protection hidden="1"/>
    </xf>
    <xf numFmtId="177" fontId="21" fillId="8" borderId="59" xfId="3" applyNumberFormat="1" applyFont="1" applyFill="1" applyBorder="1" applyProtection="1">
      <alignment vertical="center"/>
      <protection hidden="1"/>
    </xf>
    <xf numFmtId="177" fontId="21" fillId="8" borderId="0" xfId="3" applyNumberFormat="1" applyFont="1" applyFill="1" applyProtection="1">
      <alignment vertical="center"/>
      <protection hidden="1"/>
    </xf>
    <xf numFmtId="177" fontId="21" fillId="8" borderId="63" xfId="3" applyNumberFormat="1" applyFont="1" applyFill="1" applyBorder="1" applyProtection="1">
      <alignment vertical="center"/>
      <protection hidden="1"/>
    </xf>
    <xf numFmtId="177" fontId="21" fillId="8" borderId="64" xfId="3" applyNumberFormat="1" applyFont="1" applyFill="1" applyBorder="1" applyProtection="1">
      <alignment vertical="center"/>
      <protection hidden="1"/>
    </xf>
    <xf numFmtId="5" fontId="21" fillId="8" borderId="53" xfId="3" applyNumberFormat="1" applyFont="1" applyFill="1" applyBorder="1" applyProtection="1">
      <alignment vertical="center"/>
      <protection hidden="1"/>
    </xf>
    <xf numFmtId="5" fontId="21" fillId="8" borderId="61" xfId="3" applyNumberFormat="1" applyFont="1" applyFill="1" applyBorder="1" applyProtection="1">
      <alignment vertical="center"/>
      <protection hidden="1"/>
    </xf>
    <xf numFmtId="5" fontId="21" fillId="8" borderId="66" xfId="3" applyNumberFormat="1" applyFont="1" applyFill="1" applyBorder="1" applyProtection="1">
      <alignment vertical="center"/>
      <protection hidden="1"/>
    </xf>
    <xf numFmtId="177" fontId="21" fillId="0" borderId="50" xfId="3" applyNumberFormat="1" applyFont="1" applyBorder="1" applyProtection="1">
      <alignment vertical="center"/>
      <protection hidden="1"/>
    </xf>
    <xf numFmtId="177" fontId="21" fillId="0" borderId="51" xfId="3" applyNumberFormat="1" applyFont="1" applyBorder="1" applyProtection="1">
      <alignment vertical="center"/>
      <protection hidden="1"/>
    </xf>
    <xf numFmtId="177" fontId="21" fillId="0" borderId="59" xfId="3" applyNumberFormat="1" applyFont="1" applyBorder="1" applyProtection="1">
      <alignment vertical="center"/>
      <protection hidden="1"/>
    </xf>
    <xf numFmtId="177" fontId="21" fillId="0" borderId="0" xfId="3" applyNumberFormat="1" applyFont="1" applyProtection="1">
      <alignment vertical="center"/>
      <protection hidden="1"/>
    </xf>
    <xf numFmtId="177" fontId="21" fillId="0" borderId="63" xfId="3" applyNumberFormat="1" applyFont="1" applyBorder="1" applyProtection="1">
      <alignment vertical="center"/>
      <protection hidden="1"/>
    </xf>
    <xf numFmtId="177" fontId="21" fillId="0" borderId="64" xfId="3" applyNumberFormat="1" applyFont="1" applyBorder="1" applyProtection="1">
      <alignment vertical="center"/>
      <protection hidden="1"/>
    </xf>
    <xf numFmtId="5" fontId="21" fillId="0" borderId="52" xfId="3" applyNumberFormat="1" applyFont="1" applyBorder="1" applyProtection="1">
      <alignment vertical="center"/>
      <protection hidden="1"/>
    </xf>
    <xf numFmtId="5" fontId="21" fillId="0" borderId="60" xfId="3" applyNumberFormat="1" applyFont="1" applyBorder="1" applyProtection="1">
      <alignment vertical="center"/>
      <protection hidden="1"/>
    </xf>
    <xf numFmtId="5" fontId="21" fillId="0" borderId="65" xfId="3" applyNumberFormat="1" applyFont="1" applyBorder="1" applyProtection="1">
      <alignment vertical="center"/>
      <protection hidden="1"/>
    </xf>
    <xf numFmtId="5" fontId="21" fillId="0" borderId="32" xfId="3" applyNumberFormat="1" applyFont="1" applyBorder="1" applyProtection="1">
      <alignment vertical="center"/>
      <protection hidden="1"/>
    </xf>
    <xf numFmtId="177" fontId="21" fillId="8" borderId="33" xfId="3" applyNumberFormat="1" applyFont="1" applyFill="1" applyBorder="1" applyProtection="1">
      <alignment vertical="center"/>
      <protection hidden="1"/>
    </xf>
    <xf numFmtId="177" fontId="21" fillId="8" borderId="31" xfId="3" applyNumberFormat="1" applyFont="1" applyFill="1" applyBorder="1" applyProtection="1">
      <alignment vertical="center"/>
      <protection hidden="1"/>
    </xf>
    <xf numFmtId="5" fontId="21" fillId="8" borderId="32" xfId="3" applyNumberFormat="1" applyFont="1" applyFill="1" applyBorder="1" applyProtection="1">
      <alignment vertical="center"/>
      <protection hidden="1"/>
    </xf>
    <xf numFmtId="177" fontId="21" fillId="8" borderId="77" xfId="3" applyNumberFormat="1" applyFont="1" applyFill="1" applyBorder="1" applyProtection="1">
      <alignment vertical="center"/>
      <protection hidden="1"/>
    </xf>
    <xf numFmtId="177" fontId="21" fillId="8" borderId="70" xfId="3" applyNumberFormat="1" applyFont="1" applyFill="1" applyBorder="1" applyProtection="1">
      <alignment vertical="center"/>
      <protection hidden="1"/>
    </xf>
    <xf numFmtId="5" fontId="21" fillId="8" borderId="34" xfId="3" applyNumberFormat="1" applyFont="1" applyFill="1" applyBorder="1" applyProtection="1">
      <alignment vertical="center"/>
      <protection hidden="1"/>
    </xf>
    <xf numFmtId="5" fontId="21" fillId="8" borderId="79" xfId="3" applyNumberFormat="1" applyFont="1" applyFill="1" applyBorder="1" applyProtection="1">
      <alignment vertical="center"/>
      <protection hidden="1"/>
    </xf>
    <xf numFmtId="177" fontId="21" fillId="0" borderId="33" xfId="3" applyNumberFormat="1" applyFont="1" applyBorder="1" applyProtection="1">
      <alignment vertical="center"/>
      <protection hidden="1"/>
    </xf>
    <xf numFmtId="177" fontId="21" fillId="0" borderId="31" xfId="3" applyNumberFormat="1" applyFont="1" applyBorder="1" applyProtection="1">
      <alignment vertical="center"/>
      <protection hidden="1"/>
    </xf>
    <xf numFmtId="177" fontId="21" fillId="0" borderId="77" xfId="3" applyNumberFormat="1" applyFont="1" applyBorder="1" applyProtection="1">
      <alignment vertical="center"/>
      <protection hidden="1"/>
    </xf>
    <xf numFmtId="177" fontId="21" fillId="0" borderId="70" xfId="3" applyNumberFormat="1" applyFont="1" applyBorder="1" applyProtection="1">
      <alignment vertical="center"/>
      <protection hidden="1"/>
    </xf>
    <xf numFmtId="5" fontId="21" fillId="0" borderId="78" xfId="3" applyNumberFormat="1" applyFont="1" applyBorder="1" applyProtection="1">
      <alignment vertical="center"/>
      <protection hidden="1"/>
    </xf>
    <xf numFmtId="5" fontId="21" fillId="8" borderId="78" xfId="3" applyNumberFormat="1" applyFont="1" applyFill="1" applyBorder="1" applyProtection="1">
      <alignment vertical="center"/>
      <protection hidden="1"/>
    </xf>
    <xf numFmtId="177" fontId="21" fillId="0" borderId="18" xfId="3" quotePrefix="1" applyNumberFormat="1" applyFont="1" applyBorder="1" applyAlignment="1" applyProtection="1">
      <alignment horizontal="center" vertical="center"/>
      <protection hidden="1"/>
    </xf>
    <xf numFmtId="177" fontId="21" fillId="0" borderId="80" xfId="3" quotePrefix="1" applyNumberFormat="1" applyFont="1" applyBorder="1" applyAlignment="1" applyProtection="1">
      <alignment horizontal="center" vertical="center"/>
      <protection hidden="1"/>
    </xf>
    <xf numFmtId="177" fontId="21" fillId="0" borderId="83" xfId="3" quotePrefix="1" applyNumberFormat="1" applyFont="1" applyBorder="1" applyAlignment="1" applyProtection="1">
      <alignment horizontal="center" vertical="center"/>
      <protection hidden="1"/>
    </xf>
    <xf numFmtId="179" fontId="0" fillId="2" borderId="12" xfId="1" applyNumberFormat="1" applyFont="1" applyFill="1" applyBorder="1" applyAlignment="1" applyProtection="1">
      <alignment horizontal="right" vertical="center"/>
      <protection hidden="1"/>
    </xf>
    <xf numFmtId="0" fontId="0" fillId="2" borderId="95" xfId="0" applyFill="1" applyBorder="1" applyAlignment="1" applyProtection="1">
      <alignment horizontal="center" vertical="center" wrapText="1"/>
      <protection hidden="1"/>
    </xf>
    <xf numFmtId="0" fontId="0" fillId="2" borderId="96" xfId="0" applyFill="1" applyBorder="1" applyAlignment="1" applyProtection="1">
      <alignment horizontal="center" vertical="center"/>
      <protection hidden="1"/>
    </xf>
    <xf numFmtId="0" fontId="0" fillId="2" borderId="97"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177" fontId="21" fillId="0" borderId="84" xfId="3" quotePrefix="1" applyNumberFormat="1" applyFont="1" applyBorder="1" applyAlignment="1" applyProtection="1">
      <alignment horizontal="center" vertical="center"/>
      <protection hidden="1"/>
    </xf>
    <xf numFmtId="177" fontId="21" fillId="0" borderId="19" xfId="3" quotePrefix="1" applyNumberFormat="1"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5" borderId="8" xfId="0" applyFill="1" applyBorder="1" applyAlignment="1" applyProtection="1">
      <alignment horizontal="center" vertical="center" wrapText="1"/>
      <protection hidden="1"/>
    </xf>
    <xf numFmtId="38" fontId="0" fillId="0" borderId="18" xfId="1" applyFont="1" applyBorder="1" applyAlignment="1" applyProtection="1">
      <alignment horizontal="center" vertical="center"/>
      <protection hidden="1"/>
    </xf>
    <xf numFmtId="38" fontId="0" fillId="0" borderId="80" xfId="1" applyFont="1" applyBorder="1" applyAlignment="1" applyProtection="1">
      <alignment horizontal="center" vertical="center"/>
      <protection hidden="1"/>
    </xf>
    <xf numFmtId="38" fontId="0" fillId="0" borderId="19" xfId="1" applyFont="1" applyBorder="1" applyAlignment="1" applyProtection="1">
      <alignment horizontal="center" vertical="center"/>
      <protection hidden="1"/>
    </xf>
    <xf numFmtId="38" fontId="0" fillId="0" borderId="99" xfId="1" applyFont="1" applyBorder="1" applyAlignment="1" applyProtection="1">
      <alignment horizontal="center" vertical="center"/>
      <protection hidden="1"/>
    </xf>
    <xf numFmtId="38" fontId="0" fillId="0" borderId="100" xfId="1" applyFont="1" applyBorder="1" applyAlignment="1" applyProtection="1">
      <alignment horizontal="center" vertical="center"/>
      <protection hidden="1"/>
    </xf>
    <xf numFmtId="38" fontId="0" fillId="0" borderId="101" xfId="1" applyFont="1" applyBorder="1" applyAlignment="1" applyProtection="1">
      <alignment horizontal="center" vertical="center"/>
      <protection hidden="1"/>
    </xf>
    <xf numFmtId="38" fontId="0" fillId="0" borderId="1" xfId="1" applyFont="1" applyBorder="1" applyAlignment="1" applyProtection="1">
      <alignment horizontal="center" vertical="center"/>
      <protection hidden="1"/>
    </xf>
    <xf numFmtId="0" fontId="0" fillId="2" borderId="8" xfId="0" applyFill="1" applyBorder="1" applyAlignment="1" applyProtection="1">
      <alignment horizontal="center" vertical="center" wrapText="1"/>
      <protection hidden="1"/>
    </xf>
    <xf numFmtId="0" fontId="0" fillId="5" borderId="8" xfId="0" applyFill="1" applyBorder="1" applyAlignment="1" applyProtection="1">
      <alignment horizontal="center" vertical="center"/>
      <protection hidden="1"/>
    </xf>
    <xf numFmtId="0" fontId="43" fillId="5" borderId="8" xfId="0" applyFont="1" applyFill="1" applyBorder="1" applyAlignment="1" applyProtection="1">
      <alignment horizontal="center" vertical="center" wrapText="1"/>
      <protection hidden="1"/>
    </xf>
    <xf numFmtId="0" fontId="43" fillId="5" borderId="8" xfId="0" applyFont="1" applyFill="1" applyBorder="1" applyAlignment="1" applyProtection="1">
      <alignment horizontal="center" vertical="center"/>
      <protection hidden="1"/>
    </xf>
    <xf numFmtId="0" fontId="0" fillId="0" borderId="70" xfId="0" applyBorder="1" applyAlignment="1" applyProtection="1">
      <alignment horizontal="left" vertical="center"/>
      <protection hidden="1"/>
    </xf>
    <xf numFmtId="0" fontId="0" fillId="5" borderId="7"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179" fontId="0" fillId="2" borderId="1" xfId="1" applyNumberFormat="1" applyFont="1" applyFill="1" applyBorder="1" applyAlignment="1" applyProtection="1">
      <alignment horizontal="right" vertical="center"/>
      <protection hidden="1"/>
    </xf>
    <xf numFmtId="0" fontId="0" fillId="6" borderId="8" xfId="0" applyFill="1" applyBorder="1" applyAlignment="1" applyProtection="1">
      <alignment horizontal="center" vertical="center" wrapText="1"/>
      <protection hidden="1"/>
    </xf>
    <xf numFmtId="0" fontId="0" fillId="5" borderId="11" xfId="0" applyFill="1" applyBorder="1" applyAlignment="1" applyProtection="1">
      <alignment horizontal="center" vertical="center"/>
      <protection hidden="1"/>
    </xf>
    <xf numFmtId="0" fontId="0" fillId="5" borderId="12" xfId="0" applyFill="1" applyBorder="1" applyAlignment="1" applyProtection="1">
      <alignment horizontal="center" vertical="center"/>
      <protection hidden="1"/>
    </xf>
    <xf numFmtId="38"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98" xfId="0" applyFill="1" applyBorder="1" applyAlignment="1" applyProtection="1">
      <alignment horizontal="center" vertical="center"/>
      <protection hidden="1"/>
    </xf>
    <xf numFmtId="38" fontId="0" fillId="0" borderId="12" xfId="1" applyFont="1" applyBorder="1" applyAlignment="1" applyProtection="1">
      <alignment horizontal="center" vertical="center"/>
      <protection hidden="1"/>
    </xf>
    <xf numFmtId="0" fontId="28" fillId="8" borderId="119" xfId="3" applyFont="1" applyFill="1" applyBorder="1" applyAlignment="1" applyProtection="1">
      <alignment horizontal="center" vertical="center"/>
      <protection hidden="1"/>
    </xf>
    <xf numFmtId="0" fontId="28" fillId="8" borderId="64" xfId="3" applyFont="1" applyFill="1" applyBorder="1" applyAlignment="1" applyProtection="1">
      <alignment horizontal="center" vertical="center"/>
      <protection hidden="1"/>
    </xf>
    <xf numFmtId="178" fontId="0" fillId="4" borderId="18" xfId="1" applyNumberFormat="1" applyFont="1" applyFill="1" applyBorder="1" applyAlignment="1" applyProtection="1">
      <alignment horizontal="center" vertical="center"/>
      <protection hidden="1"/>
    </xf>
    <xf numFmtId="178" fontId="0" fillId="4" borderId="80" xfId="1" applyNumberFormat="1" applyFont="1" applyFill="1" applyBorder="1" applyAlignment="1" applyProtection="1">
      <alignment horizontal="center" vertical="center"/>
      <protection hidden="1"/>
    </xf>
    <xf numFmtId="178" fontId="0" fillId="4" borderId="19" xfId="1" applyNumberFormat="1" applyFont="1" applyFill="1" applyBorder="1" applyAlignment="1" applyProtection="1">
      <alignment horizontal="center" vertical="center"/>
      <protection hidden="1"/>
    </xf>
    <xf numFmtId="0" fontId="0" fillId="4" borderId="107"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38" fontId="0" fillId="3" borderId="1" xfId="1" applyFont="1" applyFill="1" applyBorder="1" applyAlignment="1" applyProtection="1">
      <alignment horizontal="center" vertical="center"/>
      <protection hidden="1"/>
    </xf>
    <xf numFmtId="38" fontId="0" fillId="3" borderId="10" xfId="1" applyFont="1" applyFill="1" applyBorder="1" applyAlignment="1" applyProtection="1">
      <alignment horizontal="center" vertical="center"/>
      <protection hidden="1"/>
    </xf>
    <xf numFmtId="178" fontId="0" fillId="4" borderId="21" xfId="1" applyNumberFormat="1" applyFont="1" applyFill="1" applyBorder="1" applyAlignment="1" applyProtection="1">
      <alignment horizontal="right" vertical="center"/>
      <protection hidden="1"/>
    </xf>
    <xf numFmtId="178" fontId="0" fillId="4" borderId="22" xfId="1" applyNumberFormat="1" applyFont="1" applyFill="1" applyBorder="1" applyAlignment="1" applyProtection="1">
      <alignment horizontal="right" vertical="center"/>
      <protection hidden="1"/>
    </xf>
    <xf numFmtId="178" fontId="0" fillId="4" borderId="85" xfId="1" applyNumberFormat="1" applyFont="1" applyFill="1" applyBorder="1" applyAlignment="1" applyProtection="1">
      <alignment horizontal="right" vertical="center"/>
      <protection hidden="1"/>
    </xf>
    <xf numFmtId="0" fontId="0" fillId="4" borderId="20" xfId="0" applyFill="1" applyBorder="1" applyAlignment="1" applyProtection="1">
      <alignment horizontal="center" vertical="center"/>
      <protection hidden="1"/>
    </xf>
    <xf numFmtId="38" fontId="0" fillId="3" borderId="20" xfId="1" applyFont="1" applyFill="1" applyBorder="1" applyAlignment="1" applyProtection="1">
      <alignment horizontal="center" vertical="center"/>
      <protection hidden="1"/>
    </xf>
    <xf numFmtId="38" fontId="0" fillId="3" borderId="103" xfId="1" applyFont="1" applyFill="1" applyBorder="1" applyAlignment="1" applyProtection="1">
      <alignment horizontal="center" vertical="center"/>
      <protection hidden="1"/>
    </xf>
    <xf numFmtId="178" fontId="0" fillId="4" borderId="18" xfId="1" applyNumberFormat="1" applyFont="1" applyFill="1" applyBorder="1" applyAlignment="1" applyProtection="1">
      <alignment horizontal="right" vertical="center"/>
      <protection hidden="1"/>
    </xf>
    <xf numFmtId="178" fontId="0" fillId="4" borderId="80" xfId="1" applyNumberFormat="1" applyFont="1" applyFill="1" applyBorder="1" applyAlignment="1" applyProtection="1">
      <alignment horizontal="right" vertical="center"/>
      <protection hidden="1"/>
    </xf>
    <xf numFmtId="178" fontId="0" fillId="4" borderId="19" xfId="1" applyNumberFormat="1" applyFont="1" applyFill="1" applyBorder="1" applyAlignment="1" applyProtection="1">
      <alignment horizontal="right" vertical="center"/>
      <protection hidden="1"/>
    </xf>
    <xf numFmtId="0" fontId="0" fillId="4" borderId="95" xfId="0" applyFill="1" applyBorder="1" applyAlignment="1" applyProtection="1">
      <alignment horizontal="center" vertical="center"/>
      <protection hidden="1"/>
    </xf>
    <xf numFmtId="0" fontId="0" fillId="4" borderId="96" xfId="0" applyFill="1" applyBorder="1" applyAlignment="1" applyProtection="1">
      <alignment horizontal="center" vertical="center"/>
      <protection hidden="1"/>
    </xf>
    <xf numFmtId="0" fontId="0" fillId="4" borderId="97" xfId="0" applyFill="1" applyBorder="1" applyAlignment="1" applyProtection="1">
      <alignment horizontal="center" vertical="center"/>
      <protection hidden="1"/>
    </xf>
    <xf numFmtId="0" fontId="0" fillId="4" borderId="8" xfId="0"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98" xfId="0" applyFill="1" applyBorder="1" applyAlignment="1" applyProtection="1">
      <alignment horizontal="center" vertical="center" wrapText="1"/>
      <protection hidden="1"/>
    </xf>
    <xf numFmtId="0" fontId="0" fillId="5" borderId="109" xfId="0" applyFill="1" applyBorder="1" applyAlignment="1" applyProtection="1">
      <alignment horizontal="center" vertical="center"/>
      <protection hidden="1"/>
    </xf>
    <xf numFmtId="0" fontId="0" fillId="5" borderId="20" xfId="0" applyFill="1" applyBorder="1" applyAlignment="1" applyProtection="1">
      <alignment horizontal="center" vertical="center"/>
      <protection hidden="1"/>
    </xf>
    <xf numFmtId="40" fontId="0" fillId="4" borderId="1" xfId="0" applyNumberFormat="1" applyFill="1" applyBorder="1" applyAlignment="1" applyProtection="1">
      <alignment horizontal="center" vertical="center"/>
      <protection hidden="1"/>
    </xf>
    <xf numFmtId="0" fontId="0" fillId="21" borderId="126" xfId="0" applyFill="1" applyBorder="1" applyAlignment="1" applyProtection="1">
      <alignment horizontal="center" vertical="center" wrapText="1"/>
      <protection hidden="1"/>
    </xf>
    <xf numFmtId="0" fontId="0" fillId="21" borderId="62" xfId="0" applyFill="1" applyBorder="1" applyAlignment="1" applyProtection="1">
      <alignment horizontal="center" vertical="center" wrapText="1"/>
      <protection hidden="1"/>
    </xf>
    <xf numFmtId="0" fontId="0" fillId="21" borderId="17" xfId="0" applyFill="1" applyBorder="1" applyAlignment="1" applyProtection="1">
      <alignment horizontal="center" vertical="center" wrapText="1"/>
      <protection hidden="1"/>
    </xf>
    <xf numFmtId="0" fontId="0" fillId="21" borderId="127" xfId="0" applyFill="1" applyBorder="1" applyAlignment="1" applyProtection="1">
      <alignment horizontal="center" vertical="center" wrapText="1"/>
      <protection hidden="1"/>
    </xf>
    <xf numFmtId="0" fontId="0" fillId="21" borderId="70" xfId="0" applyFill="1" applyBorder="1" applyAlignment="1" applyProtection="1">
      <alignment horizontal="center" vertical="center" wrapText="1"/>
      <protection hidden="1"/>
    </xf>
    <xf numFmtId="0" fontId="0" fillId="21" borderId="128" xfId="0" applyFill="1" applyBorder="1" applyAlignment="1" applyProtection="1">
      <alignment horizontal="center" vertical="center" wrapText="1"/>
      <protection hidden="1"/>
    </xf>
    <xf numFmtId="0" fontId="22" fillId="0" borderId="21" xfId="3" applyFont="1" applyBorder="1" applyAlignment="1" applyProtection="1">
      <alignment horizontal="center" vertical="center"/>
      <protection hidden="1"/>
    </xf>
    <xf numFmtId="0" fontId="22" fillId="0" borderId="22" xfId="3" applyFont="1" applyBorder="1" applyAlignment="1" applyProtection="1">
      <alignment horizontal="center" vertical="center"/>
      <protection hidden="1"/>
    </xf>
    <xf numFmtId="0" fontId="22" fillId="0" borderId="28" xfId="3"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22" fillId="0" borderId="127" xfId="3" applyFont="1" applyBorder="1" applyAlignment="1" applyProtection="1">
      <alignment horizontal="center" vertical="center"/>
      <protection hidden="1"/>
    </xf>
    <xf numFmtId="0" fontId="22" fillId="0" borderId="70" xfId="3" applyFont="1" applyBorder="1" applyAlignment="1" applyProtection="1">
      <alignment horizontal="center" vertical="center"/>
      <protection hidden="1"/>
    </xf>
    <xf numFmtId="0" fontId="22" fillId="15" borderId="18" xfId="3" applyFont="1" applyFill="1" applyBorder="1" applyAlignment="1" applyProtection="1">
      <alignment horizontal="center" vertical="center"/>
      <protection hidden="1"/>
    </xf>
    <xf numFmtId="0" fontId="22" fillId="15" borderId="19" xfId="3" applyFont="1" applyFill="1" applyBorder="1" applyAlignment="1" applyProtection="1">
      <alignment horizontal="center" vertical="center"/>
      <protection hidden="1"/>
    </xf>
    <xf numFmtId="0" fontId="22" fillId="0" borderId="85" xfId="3" applyFont="1" applyBorder="1" applyAlignment="1" applyProtection="1">
      <alignment horizontal="center" vertical="center"/>
      <protection hidden="1"/>
    </xf>
    <xf numFmtId="0" fontId="22" fillId="0" borderId="61" xfId="3" applyFont="1" applyBorder="1" applyAlignment="1" applyProtection="1">
      <alignment horizontal="center" vertical="center"/>
      <protection hidden="1"/>
    </xf>
    <xf numFmtId="0" fontId="22" fillId="0" borderId="79" xfId="3" applyFont="1" applyBorder="1" applyAlignment="1" applyProtection="1">
      <alignment horizontal="center" vertical="center"/>
      <protection hidden="1"/>
    </xf>
    <xf numFmtId="0" fontId="21" fillId="17" borderId="126" xfId="3" applyFont="1" applyFill="1" applyBorder="1" applyAlignment="1" applyProtection="1">
      <alignment horizontal="center" vertical="center" wrapText="1"/>
      <protection hidden="1"/>
    </xf>
    <xf numFmtId="0" fontId="21" fillId="17" borderId="130" xfId="3" applyFont="1" applyFill="1" applyBorder="1" applyAlignment="1" applyProtection="1">
      <alignment horizontal="center" vertical="center" wrapText="1"/>
      <protection hidden="1"/>
    </xf>
    <xf numFmtId="0" fontId="21" fillId="17" borderId="127" xfId="3" applyFont="1" applyFill="1" applyBorder="1" applyAlignment="1" applyProtection="1">
      <alignment horizontal="center" vertical="center" wrapText="1"/>
      <protection hidden="1"/>
    </xf>
    <xf numFmtId="0" fontId="21" fillId="17" borderId="79" xfId="3" applyFont="1" applyFill="1" applyBorder="1" applyAlignment="1" applyProtection="1">
      <alignment horizontal="center" vertical="center" wrapText="1"/>
      <protection hidden="1"/>
    </xf>
    <xf numFmtId="0" fontId="21" fillId="17" borderId="111" xfId="3" applyFont="1" applyFill="1" applyBorder="1" applyAlignment="1" applyProtection="1">
      <alignment horizontal="center" vertical="center" wrapText="1"/>
      <protection hidden="1"/>
    </xf>
    <xf numFmtId="0" fontId="21" fillId="17" borderId="2" xfId="3" applyFont="1" applyFill="1" applyBorder="1" applyAlignment="1" applyProtection="1">
      <alignment horizontal="center" vertical="center" wrapText="1"/>
      <protection hidden="1"/>
    </xf>
    <xf numFmtId="0" fontId="22" fillId="0" borderId="20" xfId="3" applyFont="1" applyBorder="1" applyAlignment="1" applyProtection="1">
      <alignment horizontal="center" vertical="center"/>
      <protection hidden="1"/>
    </xf>
    <xf numFmtId="0" fontId="22" fillId="0" borderId="114" xfId="3" applyFont="1" applyBorder="1" applyAlignment="1" applyProtection="1">
      <alignment horizontal="center" vertical="center"/>
      <protection hidden="1"/>
    </xf>
    <xf numFmtId="0" fontId="22" fillId="0" borderId="2" xfId="3" applyFont="1" applyBorder="1" applyAlignment="1" applyProtection="1">
      <alignment horizontal="center" vertical="center"/>
      <protection hidden="1"/>
    </xf>
    <xf numFmtId="0" fontId="0" fillId="4" borderId="1" xfId="0" applyFill="1" applyBorder="1" applyAlignment="1" applyProtection="1">
      <alignment horizontal="center" vertical="center" wrapText="1"/>
      <protection hidden="1"/>
    </xf>
    <xf numFmtId="179" fontId="0" fillId="13" borderId="1" xfId="1" applyNumberFormat="1" applyFont="1" applyFill="1" applyBorder="1" applyAlignment="1" applyProtection="1">
      <alignment horizontal="center" vertical="center"/>
      <protection hidden="1"/>
    </xf>
    <xf numFmtId="38" fontId="0" fillId="0" borderId="107" xfId="1" applyFont="1" applyBorder="1" applyAlignment="1" applyProtection="1">
      <alignment horizontal="center" vertical="center"/>
      <protection hidden="1"/>
    </xf>
    <xf numFmtId="0" fontId="0" fillId="20" borderId="135" xfId="0" applyFill="1" applyBorder="1" applyAlignment="1" applyProtection="1">
      <alignment horizontal="center" vertical="center"/>
      <protection hidden="1"/>
    </xf>
    <xf numFmtId="0" fontId="0" fillId="20" borderId="80" xfId="0" applyFill="1" applyBorder="1" applyAlignment="1" applyProtection="1">
      <alignment horizontal="center" vertical="center"/>
      <protection hidden="1"/>
    </xf>
    <xf numFmtId="0" fontId="0" fillId="20" borderId="19" xfId="0" applyFill="1" applyBorder="1" applyAlignment="1" applyProtection="1">
      <alignment horizontal="center" vertical="center"/>
      <protection hidden="1"/>
    </xf>
    <xf numFmtId="0" fontId="0" fillId="5" borderId="126" xfId="0" applyFill="1" applyBorder="1" applyAlignment="1" applyProtection="1">
      <alignment horizontal="center" vertical="center" wrapText="1"/>
      <protection hidden="1"/>
    </xf>
    <xf numFmtId="0" fontId="0" fillId="5" borderId="62" xfId="0" applyFill="1" applyBorder="1" applyAlignment="1" applyProtection="1">
      <alignment horizontal="center" vertical="center" wrapText="1"/>
      <protection hidden="1"/>
    </xf>
    <xf numFmtId="0" fontId="0" fillId="5" borderId="130" xfId="0" applyFill="1" applyBorder="1" applyAlignment="1" applyProtection="1">
      <alignment horizontal="center" vertical="center" wrapText="1"/>
      <protection hidden="1"/>
    </xf>
    <xf numFmtId="0" fontId="0" fillId="5" borderId="127" xfId="0" applyFill="1" applyBorder="1" applyAlignment="1" applyProtection="1">
      <alignment horizontal="center" vertical="center" wrapText="1"/>
      <protection hidden="1"/>
    </xf>
    <xf numFmtId="0" fontId="0" fillId="5" borderId="70" xfId="0" applyFill="1" applyBorder="1" applyAlignment="1" applyProtection="1">
      <alignment horizontal="center" vertical="center" wrapText="1"/>
      <protection hidden="1"/>
    </xf>
    <xf numFmtId="0" fontId="0" fillId="5" borderId="79" xfId="0" applyFill="1" applyBorder="1" applyAlignment="1" applyProtection="1">
      <alignment horizontal="center" vertical="center" wrapText="1"/>
      <protection hidden="1"/>
    </xf>
    <xf numFmtId="0" fontId="0" fillId="16" borderId="126" xfId="0" applyFill="1" applyBorder="1" applyAlignment="1" applyProtection="1">
      <alignment horizontal="center" vertical="center" wrapText="1"/>
      <protection hidden="1"/>
    </xf>
    <xf numFmtId="0" fontId="0" fillId="16" borderId="62" xfId="0" applyFill="1" applyBorder="1" applyAlignment="1" applyProtection="1">
      <alignment horizontal="center" vertical="center" wrapText="1"/>
      <protection hidden="1"/>
    </xf>
    <xf numFmtId="0" fontId="0" fillId="16" borderId="130" xfId="0" applyFill="1" applyBorder="1" applyAlignment="1" applyProtection="1">
      <alignment horizontal="center" vertical="center" wrapText="1"/>
      <protection hidden="1"/>
    </xf>
    <xf numFmtId="0" fontId="0" fillId="16" borderId="127" xfId="0" applyFill="1" applyBorder="1" applyAlignment="1" applyProtection="1">
      <alignment horizontal="center" vertical="center" wrapText="1"/>
      <protection hidden="1"/>
    </xf>
    <xf numFmtId="0" fontId="0" fillId="16" borderId="70" xfId="0" applyFill="1" applyBorder="1" applyAlignment="1" applyProtection="1">
      <alignment horizontal="center" vertical="center" wrapText="1"/>
      <protection hidden="1"/>
    </xf>
    <xf numFmtId="0" fontId="0" fillId="16" borderId="79" xfId="0" applyFill="1" applyBorder="1" applyAlignment="1" applyProtection="1">
      <alignment horizontal="center" vertical="center" wrapText="1"/>
      <protection hidden="1"/>
    </xf>
    <xf numFmtId="0" fontId="0" fillId="15" borderId="18" xfId="0" applyFill="1" applyBorder="1" applyAlignment="1" applyProtection="1">
      <alignment horizontal="center" vertical="center"/>
      <protection hidden="1"/>
    </xf>
    <xf numFmtId="0" fontId="0" fillId="15" borderId="80"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0" fontId="0" fillId="5" borderId="129" xfId="0" applyFill="1" applyBorder="1" applyAlignment="1" applyProtection="1">
      <alignment horizontal="center" vertical="center" wrapText="1"/>
      <protection hidden="1"/>
    </xf>
    <xf numFmtId="0" fontId="0" fillId="5" borderId="131" xfId="0" applyFill="1" applyBorder="1" applyAlignment="1" applyProtection="1">
      <alignment horizontal="center" vertical="center" wrapText="1"/>
      <protection hidden="1"/>
    </xf>
    <xf numFmtId="38" fontId="0" fillId="0" borderId="137" xfId="1" applyFont="1" applyBorder="1" applyAlignment="1" applyProtection="1">
      <alignment horizontal="center" vertical="center"/>
      <protection hidden="1"/>
    </xf>
    <xf numFmtId="38" fontId="0" fillId="0" borderId="138" xfId="1" applyFont="1" applyBorder="1" applyAlignment="1" applyProtection="1">
      <alignment horizontal="center" vertical="center"/>
      <protection hidden="1"/>
    </xf>
    <xf numFmtId="38" fontId="0" fillId="0" borderId="139" xfId="1" applyFont="1" applyBorder="1" applyAlignment="1" applyProtection="1">
      <alignment horizontal="center" vertical="center"/>
      <protection hidden="1"/>
    </xf>
    <xf numFmtId="0" fontId="0" fillId="7" borderId="129" xfId="0" applyFill="1" applyBorder="1" applyAlignment="1" applyProtection="1">
      <alignment horizontal="center" vertical="center"/>
      <protection hidden="1"/>
    </xf>
    <xf numFmtId="0" fontId="0" fillId="7" borderId="62" xfId="0" applyFill="1" applyBorder="1" applyAlignment="1" applyProtection="1">
      <alignment horizontal="center" vertical="center"/>
      <protection hidden="1"/>
    </xf>
    <xf numFmtId="0" fontId="0" fillId="7" borderId="130" xfId="0" applyFill="1" applyBorder="1" applyAlignment="1" applyProtection="1">
      <alignment horizontal="center" vertical="center"/>
      <protection hidden="1"/>
    </xf>
    <xf numFmtId="0" fontId="0" fillId="7" borderId="131" xfId="0" applyFill="1" applyBorder="1" applyAlignment="1" applyProtection="1">
      <alignment horizontal="center" vertical="center"/>
      <protection hidden="1"/>
    </xf>
    <xf numFmtId="0" fontId="0" fillId="7" borderId="70" xfId="0" applyFill="1" applyBorder="1" applyAlignment="1" applyProtection="1">
      <alignment horizontal="center" vertical="center"/>
      <protection hidden="1"/>
    </xf>
    <xf numFmtId="0" fontId="0" fillId="7" borderId="79" xfId="0" applyFill="1" applyBorder="1" applyAlignment="1" applyProtection="1">
      <alignment horizontal="center" vertical="center"/>
      <protection hidden="1"/>
    </xf>
    <xf numFmtId="0" fontId="61" fillId="7" borderId="126" xfId="0" applyFont="1" applyFill="1" applyBorder="1" applyAlignment="1" applyProtection="1">
      <alignment horizontal="center" vertical="center" wrapText="1"/>
      <protection hidden="1"/>
    </xf>
    <xf numFmtId="0" fontId="61" fillId="7" borderId="62" xfId="0" applyFont="1" applyFill="1" applyBorder="1" applyAlignment="1" applyProtection="1">
      <alignment horizontal="center" vertical="center" wrapText="1"/>
      <protection hidden="1"/>
    </xf>
    <xf numFmtId="0" fontId="61" fillId="7" borderId="130" xfId="0" applyFont="1" applyFill="1" applyBorder="1" applyAlignment="1" applyProtection="1">
      <alignment horizontal="center" vertical="center" wrapText="1"/>
      <protection hidden="1"/>
    </xf>
    <xf numFmtId="0" fontId="61" fillId="7" borderId="127" xfId="0" applyFont="1" applyFill="1" applyBorder="1" applyAlignment="1" applyProtection="1">
      <alignment horizontal="center" vertical="center" wrapText="1"/>
      <protection hidden="1"/>
    </xf>
    <xf numFmtId="0" fontId="61" fillId="7" borderId="70" xfId="0" applyFont="1" applyFill="1" applyBorder="1" applyAlignment="1" applyProtection="1">
      <alignment horizontal="center" vertical="center" wrapText="1"/>
      <protection hidden="1"/>
    </xf>
    <xf numFmtId="0" fontId="61" fillId="7" borderId="79" xfId="0" applyFont="1" applyFill="1" applyBorder="1" applyAlignment="1" applyProtection="1">
      <alignment horizontal="center" vertical="center" wrapText="1"/>
      <protection hidden="1"/>
    </xf>
    <xf numFmtId="0" fontId="0" fillId="7" borderId="126" xfId="0" applyFill="1" applyBorder="1" applyAlignment="1" applyProtection="1">
      <alignment horizontal="center" vertical="center" wrapText="1"/>
      <protection hidden="1"/>
    </xf>
    <xf numFmtId="0" fontId="0" fillId="7" borderId="62" xfId="0" applyFill="1" applyBorder="1" applyAlignment="1" applyProtection="1">
      <alignment horizontal="center" vertical="center" wrapText="1"/>
      <protection hidden="1"/>
    </xf>
    <xf numFmtId="0" fontId="0" fillId="7" borderId="130" xfId="0" applyFill="1" applyBorder="1" applyAlignment="1" applyProtection="1">
      <alignment horizontal="center" vertical="center" wrapText="1"/>
      <protection hidden="1"/>
    </xf>
    <xf numFmtId="0" fontId="0" fillId="7" borderId="127" xfId="0" applyFill="1" applyBorder="1" applyAlignment="1" applyProtection="1">
      <alignment horizontal="center" vertical="center" wrapText="1"/>
      <protection hidden="1"/>
    </xf>
    <xf numFmtId="0" fontId="0" fillId="7" borderId="70" xfId="0" applyFill="1" applyBorder="1" applyAlignment="1" applyProtection="1">
      <alignment horizontal="center" vertical="center" wrapText="1"/>
      <protection hidden="1"/>
    </xf>
    <xf numFmtId="0" fontId="0" fillId="7" borderId="79" xfId="0" applyFill="1" applyBorder="1" applyAlignment="1" applyProtection="1">
      <alignment horizontal="center" vertical="center" wrapText="1"/>
      <protection hidden="1"/>
    </xf>
    <xf numFmtId="0" fontId="0" fillId="7" borderId="11" xfId="0"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179" fontId="0" fillId="20" borderId="1" xfId="1" applyNumberFormat="1" applyFont="1" applyFill="1" applyBorder="1" applyAlignment="1" applyProtection="1">
      <alignment horizontal="right" vertical="center"/>
      <protection hidden="1"/>
    </xf>
    <xf numFmtId="0" fontId="0" fillId="15" borderId="1" xfId="0" applyFill="1" applyBorder="1" applyAlignment="1" applyProtection="1">
      <alignment horizontal="center" vertical="center"/>
      <protection hidden="1"/>
    </xf>
    <xf numFmtId="0" fontId="25" fillId="10" borderId="27" xfId="3" applyFont="1" applyFill="1" applyBorder="1" applyAlignment="1" applyProtection="1">
      <alignment horizontal="center" vertical="center" wrapText="1"/>
      <protection hidden="1"/>
    </xf>
    <xf numFmtId="0" fontId="28" fillId="11" borderId="21" xfId="3" applyFont="1" applyFill="1" applyBorder="1" applyAlignment="1" applyProtection="1">
      <alignment horizontal="center" vertical="center"/>
      <protection hidden="1"/>
    </xf>
    <xf numFmtId="0" fontId="28" fillId="11" borderId="22" xfId="3" applyFont="1" applyFill="1" applyBorder="1" applyAlignment="1" applyProtection="1">
      <alignment horizontal="center" vertical="center"/>
      <protection hidden="1"/>
    </xf>
    <xf numFmtId="0" fontId="25" fillId="10" borderId="22" xfId="3" applyFont="1" applyFill="1" applyBorder="1" applyAlignment="1">
      <alignment horizontal="center" vertical="center" wrapText="1"/>
    </xf>
    <xf numFmtId="0" fontId="25" fillId="10" borderId="0" xfId="3" applyFont="1" applyFill="1" applyAlignment="1">
      <alignment horizontal="center" vertical="center" wrapText="1"/>
    </xf>
    <xf numFmtId="0" fontId="25" fillId="7" borderId="88" xfId="3" applyFont="1" applyFill="1" applyBorder="1" applyAlignment="1" applyProtection="1">
      <alignment horizontal="center" vertical="center"/>
      <protection hidden="1"/>
    </xf>
    <xf numFmtId="0" fontId="25" fillId="7" borderId="89" xfId="3" applyFont="1" applyFill="1" applyBorder="1" applyAlignment="1" applyProtection="1">
      <alignment horizontal="center" vertical="center"/>
      <protection hidden="1"/>
    </xf>
    <xf numFmtId="0" fontId="25" fillId="7" borderId="90" xfId="3" applyFont="1" applyFill="1" applyBorder="1" applyAlignment="1" applyProtection="1">
      <alignment horizontal="center" vertical="center"/>
      <protection hidden="1"/>
    </xf>
    <xf numFmtId="0" fontId="25" fillId="10" borderId="28" xfId="3" applyFont="1" applyFill="1" applyBorder="1" applyAlignment="1" applyProtection="1">
      <alignment horizontal="center" vertical="center"/>
      <protection hidden="1"/>
    </xf>
    <xf numFmtId="0" fontId="25" fillId="10" borderId="0" xfId="3" applyFont="1" applyFill="1" applyAlignment="1" applyProtection="1">
      <alignment horizontal="center" vertical="center"/>
      <protection hidden="1"/>
    </xf>
    <xf numFmtId="0" fontId="25" fillId="10" borderId="36" xfId="3" applyFont="1" applyFill="1" applyBorder="1" applyAlignment="1" applyProtection="1">
      <alignment horizontal="center" vertical="center"/>
      <protection hidden="1"/>
    </xf>
    <xf numFmtId="0" fontId="25" fillId="10" borderId="59" xfId="3" applyFont="1" applyFill="1" applyBorder="1" applyAlignment="1" applyProtection="1">
      <alignment horizontal="center" vertical="center" wrapText="1"/>
      <protection hidden="1"/>
    </xf>
    <xf numFmtId="0" fontId="25" fillId="10" borderId="0" xfId="3" applyFont="1" applyFill="1" applyAlignment="1" applyProtection="1">
      <alignment horizontal="center" vertical="center" wrapText="1"/>
      <protection hidden="1"/>
    </xf>
    <xf numFmtId="0" fontId="25" fillId="10" borderId="61" xfId="3" applyFont="1" applyFill="1" applyBorder="1" applyAlignment="1" applyProtection="1">
      <alignment horizontal="center" vertical="center" wrapText="1"/>
      <protection hidden="1"/>
    </xf>
    <xf numFmtId="177" fontId="21" fillId="10" borderId="123" xfId="3" applyNumberFormat="1" applyFont="1" applyFill="1" applyBorder="1">
      <alignment vertical="center"/>
    </xf>
    <xf numFmtId="177" fontId="21" fillId="10" borderId="51" xfId="3" applyNumberFormat="1" applyFont="1" applyFill="1" applyBorder="1">
      <alignment vertical="center"/>
    </xf>
    <xf numFmtId="177" fontId="21" fillId="0" borderId="91" xfId="3" applyNumberFormat="1" applyFont="1" applyBorder="1">
      <alignment vertical="center"/>
    </xf>
    <xf numFmtId="177" fontId="21" fillId="0" borderId="43" xfId="3" applyNumberFormat="1" applyFont="1" applyBorder="1">
      <alignment vertical="center"/>
    </xf>
    <xf numFmtId="177" fontId="21" fillId="0" borderId="71" xfId="3" applyNumberFormat="1" applyFont="1" applyBorder="1">
      <alignment vertical="center"/>
    </xf>
    <xf numFmtId="177" fontId="21" fillId="10" borderId="18" xfId="3" quotePrefix="1" applyNumberFormat="1" applyFont="1" applyFill="1" applyBorder="1" applyAlignment="1" applyProtection="1">
      <alignment horizontal="center" vertical="center"/>
      <protection hidden="1"/>
    </xf>
    <xf numFmtId="177" fontId="21" fillId="10" borderId="80" xfId="3" applyNumberFormat="1" applyFont="1" applyFill="1" applyBorder="1" applyAlignment="1" applyProtection="1">
      <alignment horizontal="center" vertical="center"/>
      <protection hidden="1"/>
    </xf>
    <xf numFmtId="177" fontId="21" fillId="10" borderId="84" xfId="3" quotePrefix="1" applyNumberFormat="1" applyFont="1" applyFill="1" applyBorder="1" applyAlignment="1" applyProtection="1">
      <alignment horizontal="center" vertical="center"/>
      <protection hidden="1"/>
    </xf>
    <xf numFmtId="177" fontId="21" fillId="10" borderId="19" xfId="3" applyNumberFormat="1" applyFont="1" applyFill="1" applyBorder="1" applyAlignment="1" applyProtection="1">
      <alignment horizontal="center" vertical="center"/>
      <protection hidden="1"/>
    </xf>
    <xf numFmtId="177" fontId="21" fillId="0" borderId="80" xfId="3" applyNumberFormat="1" applyFont="1" applyBorder="1" applyAlignment="1" applyProtection="1">
      <alignment horizontal="center" vertical="center"/>
      <protection hidden="1"/>
    </xf>
    <xf numFmtId="0" fontId="25" fillId="8" borderId="93" xfId="3" applyFont="1" applyFill="1" applyBorder="1" applyAlignment="1" applyProtection="1">
      <alignment horizontal="center" vertical="center"/>
      <protection hidden="1"/>
    </xf>
    <xf numFmtId="177" fontId="21" fillId="10" borderId="21" xfId="3" quotePrefix="1" applyNumberFormat="1" applyFont="1" applyFill="1" applyBorder="1" applyAlignment="1" applyProtection="1">
      <alignment horizontal="center" vertical="center"/>
      <protection hidden="1"/>
    </xf>
    <xf numFmtId="177" fontId="21" fillId="10" borderId="22" xfId="3" applyNumberFormat="1" applyFont="1" applyFill="1" applyBorder="1" applyAlignment="1" applyProtection="1">
      <alignment horizontal="center" vertical="center"/>
      <protection hidden="1"/>
    </xf>
    <xf numFmtId="177" fontId="21" fillId="10" borderId="87" xfId="3" applyNumberFormat="1" applyFont="1" applyFill="1" applyBorder="1" applyAlignment="1" applyProtection="1">
      <alignment horizontal="center" vertical="center"/>
      <protection hidden="1"/>
    </xf>
    <xf numFmtId="177" fontId="21" fillId="10" borderId="22" xfId="3" applyNumberFormat="1" applyFont="1" applyFill="1" applyBorder="1">
      <alignment vertical="center"/>
    </xf>
    <xf numFmtId="177" fontId="21" fillId="10" borderId="22" xfId="3" quotePrefix="1" applyNumberFormat="1" applyFont="1" applyFill="1" applyBorder="1" applyAlignment="1">
      <alignment horizontal="center" vertical="center"/>
    </xf>
    <xf numFmtId="177" fontId="21" fillId="10" borderId="22" xfId="3" applyNumberFormat="1" applyFont="1" applyFill="1" applyBorder="1" applyAlignment="1">
      <alignment horizontal="center" vertical="center"/>
    </xf>
    <xf numFmtId="177" fontId="21" fillId="0" borderId="22" xfId="3" quotePrefix="1" applyNumberFormat="1" applyFont="1" applyBorder="1" applyAlignment="1" applyProtection="1">
      <alignment horizontal="center" vertical="center"/>
      <protection hidden="1"/>
    </xf>
    <xf numFmtId="177" fontId="21" fillId="0" borderId="22" xfId="3" applyNumberFormat="1" applyFont="1" applyBorder="1" applyAlignment="1" applyProtection="1">
      <alignment horizontal="center" vertical="center"/>
      <protection hidden="1"/>
    </xf>
    <xf numFmtId="0" fontId="25" fillId="8" borderId="88" xfId="3" applyFont="1" applyFill="1" applyBorder="1" applyAlignment="1" applyProtection="1">
      <alignment horizontal="center" vertical="center"/>
      <protection hidden="1"/>
    </xf>
    <xf numFmtId="0" fontId="25" fillId="8" borderId="22" xfId="3" applyFont="1" applyFill="1" applyBorder="1" applyAlignment="1" applyProtection="1">
      <alignment horizontal="center" vertical="center"/>
      <protection hidden="1"/>
    </xf>
    <xf numFmtId="0" fontId="25" fillId="8" borderId="23" xfId="3" applyFont="1" applyFill="1" applyBorder="1" applyAlignment="1" applyProtection="1">
      <alignment horizontal="center" vertical="center"/>
      <protection hidden="1"/>
    </xf>
    <xf numFmtId="0" fontId="0" fillId="7" borderId="1" xfId="0" applyFill="1" applyBorder="1" applyAlignment="1" applyProtection="1">
      <alignment horizontal="center" vertical="center" wrapText="1"/>
      <protection hidden="1"/>
    </xf>
    <xf numFmtId="177" fontId="21" fillId="10" borderId="83" xfId="3" applyNumberFormat="1" applyFont="1" applyFill="1" applyBorder="1" applyAlignment="1" applyProtection="1">
      <alignment horizontal="center" vertical="center"/>
      <protection hidden="1"/>
    </xf>
    <xf numFmtId="177" fontId="21" fillId="10" borderId="80" xfId="3" applyNumberFormat="1" applyFont="1" applyFill="1" applyBorder="1" applyAlignment="1">
      <alignment horizontal="center" vertical="center"/>
    </xf>
    <xf numFmtId="38" fontId="0" fillId="0" borderId="106" xfId="1" applyFont="1" applyBorder="1" applyAlignment="1" applyProtection="1">
      <alignment horizontal="center" vertical="center"/>
      <protection hidden="1"/>
    </xf>
    <xf numFmtId="0" fontId="0" fillId="7" borderId="1"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80"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177" fontId="21" fillId="10" borderId="47" xfId="3" applyNumberFormat="1" applyFont="1" applyFill="1" applyBorder="1" applyAlignment="1">
      <alignment horizontal="center" vertical="center"/>
    </xf>
    <xf numFmtId="177" fontId="21" fillId="10" borderId="67" xfId="3" applyNumberFormat="1" applyFont="1" applyFill="1" applyBorder="1" applyAlignment="1">
      <alignment horizontal="center" vertical="center"/>
    </xf>
    <xf numFmtId="177" fontId="21" fillId="0" borderId="86" xfId="3" applyNumberFormat="1" applyFont="1" applyBorder="1">
      <alignment vertical="center"/>
    </xf>
    <xf numFmtId="177" fontId="21" fillId="0" borderId="22" xfId="3" applyNumberFormat="1" applyFont="1" applyBorder="1">
      <alignment vertical="center"/>
    </xf>
    <xf numFmtId="0" fontId="0" fillId="7" borderId="9" xfId="0" applyFill="1" applyBorder="1" applyAlignment="1" applyProtection="1">
      <alignment horizontal="center" vertical="center"/>
      <protection hidden="1"/>
    </xf>
    <xf numFmtId="38" fontId="0" fillId="0" borderId="18" xfId="0" applyNumberFormat="1" applyBorder="1" applyAlignment="1" applyProtection="1">
      <alignment horizontal="center" vertical="center"/>
      <protection hidden="1"/>
    </xf>
    <xf numFmtId="38" fontId="0" fillId="0" borderId="80" xfId="0" applyNumberFormat="1" applyBorder="1" applyAlignment="1" applyProtection="1">
      <alignment horizontal="center" vertical="center"/>
      <protection hidden="1"/>
    </xf>
    <xf numFmtId="0" fontId="0" fillId="15" borderId="21" xfId="0" applyFill="1" applyBorder="1" applyAlignment="1" applyProtection="1">
      <alignment horizontal="center" vertical="center"/>
      <protection hidden="1"/>
    </xf>
    <xf numFmtId="0" fontId="0" fillId="15" borderId="22" xfId="0" applyFill="1" applyBorder="1" applyAlignment="1" applyProtection="1">
      <alignment horizontal="center" vertical="center"/>
      <protection hidden="1"/>
    </xf>
    <xf numFmtId="0" fontId="0" fillId="15" borderId="85" xfId="0" applyFill="1" applyBorder="1" applyAlignment="1" applyProtection="1">
      <alignment horizontal="center" vertical="center"/>
      <protection hidden="1"/>
    </xf>
    <xf numFmtId="0" fontId="0" fillId="15" borderId="28"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0" fillId="15" borderId="61" xfId="0" applyFill="1" applyBorder="1" applyAlignment="1" applyProtection="1">
      <alignment horizontal="center" vertical="center"/>
      <protection hidden="1"/>
    </xf>
    <xf numFmtId="0" fontId="0" fillId="15" borderId="127" xfId="0" applyFill="1" applyBorder="1" applyAlignment="1" applyProtection="1">
      <alignment horizontal="center" vertical="center"/>
      <protection hidden="1"/>
    </xf>
    <xf numFmtId="0" fontId="0" fillId="15" borderId="70" xfId="0" applyFill="1" applyBorder="1" applyAlignment="1" applyProtection="1">
      <alignment horizontal="center" vertical="center"/>
      <protection hidden="1"/>
    </xf>
    <xf numFmtId="0" fontId="0" fillId="15" borderId="79" xfId="0" applyFill="1" applyBorder="1" applyAlignment="1" applyProtection="1">
      <alignment horizontal="center" vertical="center"/>
      <protection hidden="1"/>
    </xf>
    <xf numFmtId="0" fontId="21" fillId="17" borderId="17" xfId="3" applyFont="1" applyFill="1" applyBorder="1" applyAlignment="1" applyProtection="1">
      <alignment horizontal="center" vertical="center" wrapText="1"/>
      <protection hidden="1"/>
    </xf>
    <xf numFmtId="0" fontId="21" fillId="17" borderId="128" xfId="3" applyFont="1" applyFill="1" applyBorder="1" applyAlignment="1" applyProtection="1">
      <alignment horizontal="center" vertical="center" wrapText="1"/>
      <protection hidden="1"/>
    </xf>
    <xf numFmtId="0" fontId="0" fillId="20" borderId="18" xfId="0" applyFill="1" applyBorder="1" applyAlignment="1" applyProtection="1">
      <alignment horizontal="center" vertical="center"/>
      <protection hidden="1"/>
    </xf>
    <xf numFmtId="40" fontId="3" fillId="23" borderId="18" xfId="1" applyNumberFormat="1" applyFont="1" applyFill="1" applyBorder="1" applyAlignment="1" applyProtection="1">
      <alignment horizontal="center" vertical="center"/>
      <protection hidden="1"/>
    </xf>
    <xf numFmtId="40" fontId="3" fillId="23" borderId="80" xfId="1" applyNumberFormat="1" applyFont="1" applyFill="1" applyBorder="1" applyAlignment="1" applyProtection="1">
      <alignment horizontal="center" vertical="center"/>
      <protection hidden="1"/>
    </xf>
    <xf numFmtId="40" fontId="3" fillId="23" borderId="19" xfId="1" applyNumberFormat="1" applyFont="1" applyFill="1" applyBorder="1" applyAlignment="1" applyProtection="1">
      <alignment horizontal="center" vertical="center"/>
      <protection hidden="1"/>
    </xf>
    <xf numFmtId="0" fontId="0" fillId="0" borderId="141"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3" borderId="126" xfId="0" applyFill="1" applyBorder="1" applyAlignment="1" applyProtection="1">
      <alignment horizontal="center" vertical="center" wrapText="1"/>
      <protection hidden="1"/>
    </xf>
    <xf numFmtId="0" fontId="0" fillId="3" borderId="17" xfId="0" applyFill="1" applyBorder="1" applyAlignment="1" applyProtection="1">
      <alignment horizontal="center" vertical="center" wrapText="1"/>
      <protection hidden="1"/>
    </xf>
    <xf numFmtId="0" fontId="0" fillId="3" borderId="127" xfId="0" applyFill="1" applyBorder="1" applyAlignment="1" applyProtection="1">
      <alignment horizontal="center" vertical="center" wrapText="1"/>
      <protection hidden="1"/>
    </xf>
    <xf numFmtId="0" fontId="0" fillId="3" borderId="128" xfId="0" applyFill="1" applyBorder="1" applyAlignment="1" applyProtection="1">
      <alignment horizontal="center" vertical="center" wrapText="1"/>
      <protection hidden="1"/>
    </xf>
    <xf numFmtId="38" fontId="22" fillId="15" borderId="18" xfId="3" applyNumberFormat="1" applyFont="1" applyFill="1" applyBorder="1" applyAlignment="1" applyProtection="1">
      <alignment horizontal="center" vertical="center"/>
      <protection hidden="1"/>
    </xf>
    <xf numFmtId="38" fontId="22" fillId="15" borderId="19" xfId="3" applyNumberFormat="1" applyFont="1" applyFill="1" applyBorder="1" applyAlignment="1" applyProtection="1">
      <alignment horizontal="center" vertical="center"/>
      <protection hidden="1"/>
    </xf>
    <xf numFmtId="38" fontId="63" fillId="0" borderId="18" xfId="3" applyNumberFormat="1" applyFont="1" applyBorder="1" applyAlignment="1" applyProtection="1">
      <alignment horizontal="center" vertical="center"/>
      <protection hidden="1"/>
    </xf>
    <xf numFmtId="38" fontId="63" fillId="0" borderId="19" xfId="3" applyNumberFormat="1" applyFont="1" applyBorder="1" applyAlignment="1" applyProtection="1">
      <alignment horizontal="center" vertical="center"/>
      <protection hidden="1"/>
    </xf>
    <xf numFmtId="38" fontId="0" fillId="3" borderId="18" xfId="0" applyNumberFormat="1" applyFill="1" applyBorder="1" applyAlignment="1" applyProtection="1">
      <alignment horizontal="center" vertical="center"/>
      <protection hidden="1"/>
    </xf>
    <xf numFmtId="38" fontId="0" fillId="3" borderId="142" xfId="0" applyNumberFormat="1" applyFill="1" applyBorder="1" applyAlignment="1" applyProtection="1">
      <alignment horizontal="center" vertical="center"/>
      <protection hidden="1"/>
    </xf>
    <xf numFmtId="0" fontId="0" fillId="3" borderId="129" xfId="0" applyFill="1" applyBorder="1" applyAlignment="1" applyProtection="1">
      <alignment horizontal="center" vertical="center" wrapText="1"/>
      <protection hidden="1"/>
    </xf>
    <xf numFmtId="0" fontId="0" fillId="3" borderId="131" xfId="0" applyFill="1" applyBorder="1" applyAlignment="1" applyProtection="1">
      <alignment horizontal="center" vertical="center" wrapText="1"/>
      <protection hidden="1"/>
    </xf>
    <xf numFmtId="38" fontId="0" fillId="3" borderId="140" xfId="0" applyNumberFormat="1" applyFill="1" applyBorder="1" applyAlignment="1" applyProtection="1">
      <alignment horizontal="center" vertical="center"/>
      <protection hidden="1"/>
    </xf>
    <xf numFmtId="38" fontId="0" fillId="3" borderId="132" xfId="0" applyNumberFormat="1" applyFill="1" applyBorder="1" applyAlignment="1" applyProtection="1">
      <alignment horizontal="center" vertical="center"/>
      <protection hidden="1"/>
    </xf>
    <xf numFmtId="38" fontId="0" fillId="3" borderId="136" xfId="0" applyNumberFormat="1" applyFill="1" applyBorder="1" applyAlignment="1" applyProtection="1">
      <alignment horizontal="center" vertical="center"/>
      <protection hidden="1"/>
    </xf>
    <xf numFmtId="38" fontId="0" fillId="3" borderId="15" xfId="0" applyNumberFormat="1" applyFill="1" applyBorder="1" applyAlignment="1" applyProtection="1">
      <alignment horizontal="center" vertical="center"/>
      <protection hidden="1"/>
    </xf>
    <xf numFmtId="38" fontId="0" fillId="3" borderId="68" xfId="0" applyNumberFormat="1" applyFill="1" applyBorder="1" applyAlignment="1" applyProtection="1">
      <alignment horizontal="center" vertical="center"/>
      <protection hidden="1"/>
    </xf>
    <xf numFmtId="38" fontId="0" fillId="3" borderId="69" xfId="0" applyNumberFormat="1" applyFill="1" applyBorder="1" applyAlignment="1" applyProtection="1">
      <alignment horizontal="center" vertical="center"/>
      <protection hidden="1"/>
    </xf>
    <xf numFmtId="0" fontId="61" fillId="17" borderId="62" xfId="0" applyFont="1" applyFill="1" applyBorder="1" applyAlignment="1" applyProtection="1">
      <alignment horizontal="center" vertical="center" wrapText="1"/>
      <protection hidden="1"/>
    </xf>
    <xf numFmtId="0" fontId="61" fillId="17" borderId="0" xfId="0" applyFont="1" applyFill="1" applyAlignment="1" applyProtection="1">
      <alignment horizontal="center" vertical="center" wrapText="1"/>
      <protection hidden="1"/>
    </xf>
    <xf numFmtId="0" fontId="0" fillId="0" borderId="132"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28" xfId="0" applyBorder="1" applyAlignment="1" applyProtection="1">
      <alignment horizontal="center" vertical="center"/>
      <protection hidden="1"/>
    </xf>
    <xf numFmtId="0" fontId="21" fillId="17" borderId="129" xfId="3" applyFont="1" applyFill="1" applyBorder="1" applyAlignment="1" applyProtection="1">
      <alignment horizontal="center" vertical="center" wrapText="1"/>
      <protection hidden="1"/>
    </xf>
    <xf numFmtId="0" fontId="21" fillId="17" borderId="62" xfId="3" applyFont="1" applyFill="1" applyBorder="1" applyAlignment="1" applyProtection="1">
      <alignment horizontal="center" vertical="center" wrapText="1"/>
      <protection hidden="1"/>
    </xf>
    <xf numFmtId="0" fontId="21" fillId="17" borderId="131" xfId="3" applyFont="1" applyFill="1" applyBorder="1" applyAlignment="1" applyProtection="1">
      <alignment horizontal="center" vertical="center" wrapText="1"/>
      <protection hidden="1"/>
    </xf>
    <xf numFmtId="0" fontId="21" fillId="17" borderId="70" xfId="3" applyFont="1" applyFill="1" applyBorder="1" applyAlignment="1" applyProtection="1">
      <alignment horizontal="center" vertical="center" wrapText="1"/>
      <protection hidden="1"/>
    </xf>
    <xf numFmtId="0" fontId="22" fillId="15" borderId="80" xfId="3" applyFont="1" applyFill="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21" fillId="17" borderId="28" xfId="3" applyFont="1" applyFill="1" applyBorder="1" applyAlignment="1" applyProtection="1">
      <alignment horizontal="center" vertical="center" wrapText="1"/>
      <protection hidden="1"/>
    </xf>
    <xf numFmtId="0" fontId="21" fillId="17" borderId="0" xfId="3" applyFont="1" applyFill="1" applyAlignment="1" applyProtection="1">
      <alignment horizontal="center" vertical="center" wrapText="1"/>
      <protection hidden="1"/>
    </xf>
  </cellXfs>
  <cellStyles count="5">
    <cellStyle name="パーセント" xfId="2" builtinId="5"/>
    <cellStyle name="ハイパーリンク" xfId="4" builtinId="8"/>
    <cellStyle name="桁区切り" xfId="1" builtinId="6"/>
    <cellStyle name="標準" xfId="0" builtinId="0"/>
    <cellStyle name="標準 4" xfId="3" xr:uid="{F95410B3-FAAF-47AB-837A-2AB990583CF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EEB500"/>
      <color rgb="FFFFCE33"/>
      <color rgb="FFFFFF99"/>
      <color rgb="FFC99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22825;&#31354;&#29575;&#20182;!A33"/><Relationship Id="rId2" Type="http://schemas.openxmlformats.org/officeDocument/2006/relationships/hyperlink" Target="#&#27083;&#36896;&#23529;&#26619;&#26009;!A34"/><Relationship Id="rId1" Type="http://schemas.openxmlformats.org/officeDocument/2006/relationships/hyperlink" Target="#&#22522;&#26412;&#25163;&#25968;&#26009;!A45"/><Relationship Id="rId4" Type="http://schemas.openxmlformats.org/officeDocument/2006/relationships/hyperlink" Target="#&#20013;&#38291;&#12539;&#23436;&#20102;&#26908;&#26619;!A38"/></Relationships>
</file>

<file path=xl/drawings/_rels/drawing2.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3.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4.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5.xml.rels><?xml version="1.0" encoding="UTF-8" standalone="yes"?>
<Relationships xmlns="http://schemas.openxmlformats.org/package/2006/relationships"><Relationship Id="rId1" Type="http://schemas.openxmlformats.org/officeDocument/2006/relationships/hyperlink" Target="#&#31639;&#23450;&#34920;!A1"/></Relationships>
</file>

<file path=xl/drawings/drawing1.xml><?xml version="1.0" encoding="utf-8"?>
<xdr:wsDr xmlns:xdr="http://schemas.openxmlformats.org/drawingml/2006/spreadsheetDrawing" xmlns:a="http://schemas.openxmlformats.org/drawingml/2006/main">
  <xdr:twoCellAnchor>
    <xdr:from>
      <xdr:col>10</xdr:col>
      <xdr:colOff>499267</xdr:colOff>
      <xdr:row>9</xdr:row>
      <xdr:rowOff>226218</xdr:rowOff>
    </xdr:from>
    <xdr:to>
      <xdr:col>11</xdr:col>
      <xdr:colOff>372267</xdr:colOff>
      <xdr:row>11</xdr:row>
      <xdr:rowOff>74612</xdr:rowOff>
    </xdr:to>
    <xdr:sp macro="" textlink="">
      <xdr:nvSpPr>
        <xdr:cNvPr id="2" name="四角形: 角を丸くする 1">
          <a:hlinkClick xmlns:r="http://schemas.openxmlformats.org/officeDocument/2006/relationships" r:id="rId1" tooltip="基本手数料"/>
          <a:extLst>
            <a:ext uri="{FF2B5EF4-FFF2-40B4-BE49-F238E27FC236}">
              <a16:creationId xmlns:a16="http://schemas.microsoft.com/office/drawing/2014/main" id="{00000000-0008-0000-0000-000002000000}"/>
            </a:ext>
          </a:extLst>
        </xdr:cNvPr>
        <xdr:cNvSpPr/>
      </xdr:nvSpPr>
      <xdr:spPr>
        <a:xfrm>
          <a:off x="8345486" y="2512218"/>
          <a:ext cx="718344" cy="36036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554037</xdr:colOff>
      <xdr:row>15</xdr:row>
      <xdr:rowOff>9525</xdr:rowOff>
    </xdr:from>
    <xdr:to>
      <xdr:col>11</xdr:col>
      <xdr:colOff>407987</xdr:colOff>
      <xdr:row>16</xdr:row>
      <xdr:rowOff>76199</xdr:rowOff>
    </xdr:to>
    <xdr:sp macro="" textlink="">
      <xdr:nvSpPr>
        <xdr:cNvPr id="4" name="四角形: 角を丸くする 3">
          <a:hlinkClick xmlns:r="http://schemas.openxmlformats.org/officeDocument/2006/relationships" r:id="rId2" tooltip="構造審査料"/>
          <a:extLst>
            <a:ext uri="{FF2B5EF4-FFF2-40B4-BE49-F238E27FC236}">
              <a16:creationId xmlns:a16="http://schemas.microsoft.com/office/drawing/2014/main" id="{EF169461-D2DB-433B-AF5E-34C24F886DE6}"/>
            </a:ext>
          </a:extLst>
        </xdr:cNvPr>
        <xdr:cNvSpPr/>
      </xdr:nvSpPr>
      <xdr:spPr>
        <a:xfrm>
          <a:off x="8400256" y="4069556"/>
          <a:ext cx="699294" cy="31670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529431</xdr:colOff>
      <xdr:row>25</xdr:row>
      <xdr:rowOff>90486</xdr:rowOff>
    </xdr:from>
    <xdr:to>
      <xdr:col>11</xdr:col>
      <xdr:colOff>402431</xdr:colOff>
      <xdr:row>27</xdr:row>
      <xdr:rowOff>42301</xdr:rowOff>
    </xdr:to>
    <xdr:sp macro="" textlink="">
      <xdr:nvSpPr>
        <xdr:cNvPr id="5" name="四角形: 角を丸くする 4">
          <a:hlinkClick xmlns:r="http://schemas.openxmlformats.org/officeDocument/2006/relationships" r:id="rId3" tooltip="天空率ほか"/>
          <a:extLst>
            <a:ext uri="{FF2B5EF4-FFF2-40B4-BE49-F238E27FC236}">
              <a16:creationId xmlns:a16="http://schemas.microsoft.com/office/drawing/2014/main" id="{ACB750A4-431C-4303-8C43-E46044506D0F}"/>
            </a:ext>
          </a:extLst>
        </xdr:cNvPr>
        <xdr:cNvSpPr/>
      </xdr:nvSpPr>
      <xdr:spPr>
        <a:xfrm>
          <a:off x="8375650" y="6305549"/>
          <a:ext cx="718344" cy="33281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178593</xdr:colOff>
      <xdr:row>20</xdr:row>
      <xdr:rowOff>69850</xdr:rowOff>
    </xdr:from>
    <xdr:to>
      <xdr:col>10</xdr:col>
      <xdr:colOff>368300</xdr:colOff>
      <xdr:row>32</xdr:row>
      <xdr:rowOff>190499</xdr:rowOff>
    </xdr:to>
    <xdr:sp macro="" textlink="">
      <xdr:nvSpPr>
        <xdr:cNvPr id="3" name="右中かっこ 2">
          <a:extLst>
            <a:ext uri="{FF2B5EF4-FFF2-40B4-BE49-F238E27FC236}">
              <a16:creationId xmlns:a16="http://schemas.microsoft.com/office/drawing/2014/main" id="{092765CD-E251-BAC5-D7E4-245A03300731}"/>
            </a:ext>
          </a:extLst>
        </xdr:cNvPr>
        <xdr:cNvSpPr/>
      </xdr:nvSpPr>
      <xdr:spPr>
        <a:xfrm>
          <a:off x="8024812" y="5260975"/>
          <a:ext cx="189707" cy="2430462"/>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481153</xdr:colOff>
      <xdr:row>48</xdr:row>
      <xdr:rowOff>309562</xdr:rowOff>
    </xdr:from>
    <xdr:to>
      <xdr:col>11</xdr:col>
      <xdr:colOff>354153</xdr:colOff>
      <xdr:row>50</xdr:row>
      <xdr:rowOff>220289</xdr:rowOff>
    </xdr:to>
    <xdr:sp macro="" textlink="">
      <xdr:nvSpPr>
        <xdr:cNvPr id="6" name="四角形: 角を丸くする 5">
          <a:hlinkClick xmlns:r="http://schemas.openxmlformats.org/officeDocument/2006/relationships" r:id="rId4" tooltip="中間・完了検査"/>
          <a:extLst>
            <a:ext uri="{FF2B5EF4-FFF2-40B4-BE49-F238E27FC236}">
              <a16:creationId xmlns:a16="http://schemas.microsoft.com/office/drawing/2014/main" id="{4ADF15D5-85F4-48C1-AEF5-73299E476EAC}"/>
            </a:ext>
          </a:extLst>
        </xdr:cNvPr>
        <xdr:cNvSpPr/>
      </xdr:nvSpPr>
      <xdr:spPr>
        <a:xfrm>
          <a:off x="8327372" y="11299031"/>
          <a:ext cx="718344" cy="35125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71439</xdr:colOff>
      <xdr:row>41</xdr:row>
      <xdr:rowOff>50708</xdr:rowOff>
    </xdr:from>
    <xdr:to>
      <xdr:col>10</xdr:col>
      <xdr:colOff>300039</xdr:colOff>
      <xdr:row>60</xdr:row>
      <xdr:rowOff>214313</xdr:rowOff>
    </xdr:to>
    <xdr:sp macro="" textlink="">
      <xdr:nvSpPr>
        <xdr:cNvPr id="7" name="右中かっこ 6">
          <a:extLst>
            <a:ext uri="{FF2B5EF4-FFF2-40B4-BE49-F238E27FC236}">
              <a16:creationId xmlns:a16="http://schemas.microsoft.com/office/drawing/2014/main" id="{88F0E8AB-9695-433A-B0F2-EF6D5869E82F}"/>
            </a:ext>
          </a:extLst>
        </xdr:cNvPr>
        <xdr:cNvSpPr/>
      </xdr:nvSpPr>
      <xdr:spPr>
        <a:xfrm>
          <a:off x="7917658" y="9480458"/>
          <a:ext cx="228600" cy="3985511"/>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13</xdr:row>
      <xdr:rowOff>28576</xdr:rowOff>
    </xdr:from>
    <xdr:to>
      <xdr:col>10</xdr:col>
      <xdr:colOff>349250</xdr:colOff>
      <xdr:row>18</xdr:row>
      <xdr:rowOff>1</xdr:rowOff>
    </xdr:to>
    <xdr:sp macro="" textlink="">
      <xdr:nvSpPr>
        <xdr:cNvPr id="9" name="右中かっこ 8">
          <a:extLst>
            <a:ext uri="{FF2B5EF4-FFF2-40B4-BE49-F238E27FC236}">
              <a16:creationId xmlns:a16="http://schemas.microsoft.com/office/drawing/2014/main" id="{3F4E3111-B278-49A1-8290-D3A79501E8DB}"/>
            </a:ext>
          </a:extLst>
        </xdr:cNvPr>
        <xdr:cNvSpPr/>
      </xdr:nvSpPr>
      <xdr:spPr>
        <a:xfrm>
          <a:off x="8086725" y="1590676"/>
          <a:ext cx="158750" cy="1219200"/>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250032</xdr:colOff>
      <xdr:row>77</xdr:row>
      <xdr:rowOff>166686</xdr:rowOff>
    </xdr:from>
    <xdr:to>
      <xdr:col>11</xdr:col>
      <xdr:colOff>123032</xdr:colOff>
      <xdr:row>79</xdr:row>
      <xdr:rowOff>135870</xdr:rowOff>
    </xdr:to>
    <xdr:sp macro="" textlink="">
      <xdr:nvSpPr>
        <xdr:cNvPr id="8" name="四角形: 角を丸くする 7">
          <a:hlinkClick xmlns:r="http://schemas.openxmlformats.org/officeDocument/2006/relationships" r:id="rId4" tooltip="中間・完了検査"/>
          <a:extLst>
            <a:ext uri="{FF2B5EF4-FFF2-40B4-BE49-F238E27FC236}">
              <a16:creationId xmlns:a16="http://schemas.microsoft.com/office/drawing/2014/main" id="{B823204D-9CCB-4BAC-8030-4AB3C66A224A}"/>
            </a:ext>
          </a:extLst>
        </xdr:cNvPr>
        <xdr:cNvSpPr/>
      </xdr:nvSpPr>
      <xdr:spPr>
        <a:xfrm>
          <a:off x="8096251" y="17776030"/>
          <a:ext cx="718344" cy="35018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297657</xdr:colOff>
      <xdr:row>102</xdr:row>
      <xdr:rowOff>226218</xdr:rowOff>
    </xdr:from>
    <xdr:to>
      <xdr:col>11</xdr:col>
      <xdr:colOff>170657</xdr:colOff>
      <xdr:row>104</xdr:row>
      <xdr:rowOff>64432</xdr:rowOff>
    </xdr:to>
    <xdr:sp macro="" textlink="">
      <xdr:nvSpPr>
        <xdr:cNvPr id="10" name="四角形: 角を丸くする 9">
          <a:hlinkClick xmlns:r="http://schemas.openxmlformats.org/officeDocument/2006/relationships" r:id="rId4" tooltip="中間・完了検査"/>
          <a:extLst>
            <a:ext uri="{FF2B5EF4-FFF2-40B4-BE49-F238E27FC236}">
              <a16:creationId xmlns:a16="http://schemas.microsoft.com/office/drawing/2014/main" id="{AEA1356F-C7EB-49B7-A760-5EC352EF29C7}"/>
            </a:ext>
          </a:extLst>
        </xdr:cNvPr>
        <xdr:cNvSpPr/>
      </xdr:nvSpPr>
      <xdr:spPr>
        <a:xfrm>
          <a:off x="8143876" y="23455312"/>
          <a:ext cx="718344" cy="35018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190500</xdr:colOff>
      <xdr:row>40</xdr:row>
      <xdr:rowOff>152400</xdr:rowOff>
    </xdr:from>
    <xdr:to>
      <xdr:col>21</xdr:col>
      <xdr:colOff>74748</xdr:colOff>
      <xdr:row>42</xdr:row>
      <xdr:rowOff>227695</xdr:rowOff>
    </xdr:to>
    <xdr:sp macro="" textlink="">
      <xdr:nvSpPr>
        <xdr:cNvPr id="4" name="楕円 3">
          <a:hlinkClick xmlns:r="http://schemas.openxmlformats.org/officeDocument/2006/relationships" r:id="rId1" tooltip="算定表"/>
          <a:extLst>
            <a:ext uri="{FF2B5EF4-FFF2-40B4-BE49-F238E27FC236}">
              <a16:creationId xmlns:a16="http://schemas.microsoft.com/office/drawing/2014/main" id="{CF09D822-0E04-4EAA-A176-DBDEB07D139C}"/>
            </a:ext>
          </a:extLst>
        </xdr:cNvPr>
        <xdr:cNvSpPr/>
      </xdr:nvSpPr>
      <xdr:spPr>
        <a:xfrm>
          <a:off x="4206240" y="9220200"/>
          <a:ext cx="829128" cy="532495"/>
        </a:xfrm>
        <a:prstGeom prst="ellipse">
          <a:avLst/>
        </a:prstGeom>
        <a:ln cmpd="thickThin">
          <a:gradFill flip="none" rotWithShape="1">
            <a:gsLst>
              <a:gs pos="23000">
                <a:schemeClr val="accent5">
                  <a:lumMod val="5000"/>
                  <a:lumOff val="95000"/>
                </a:schemeClr>
              </a:gs>
              <a:gs pos="74000">
                <a:schemeClr val="accent5">
                  <a:lumMod val="45000"/>
                  <a:lumOff val="55000"/>
                </a:schemeClr>
              </a:gs>
              <a:gs pos="50000">
                <a:schemeClr val="accent5">
                  <a:lumMod val="45000"/>
                  <a:lumOff val="55000"/>
                </a:schemeClr>
              </a:gs>
              <a:gs pos="100000">
                <a:schemeClr val="accent5">
                  <a:lumMod val="30000"/>
                  <a:lumOff val="70000"/>
                </a:schemeClr>
              </a:gs>
            </a:gsLst>
            <a:path path="circle">
              <a:fillToRect l="50000" t="50000" r="50000" b="50000"/>
            </a:path>
            <a:tileRect/>
          </a:gradFill>
          <a:miter lim="800000"/>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158750</xdr:colOff>
      <xdr:row>30</xdr:row>
      <xdr:rowOff>44450</xdr:rowOff>
    </xdr:from>
    <xdr:to>
      <xdr:col>47</xdr:col>
      <xdr:colOff>190500</xdr:colOff>
      <xdr:row>32</xdr:row>
      <xdr:rowOff>69850</xdr:rowOff>
    </xdr:to>
    <xdr:sp macro="" textlink="">
      <xdr:nvSpPr>
        <xdr:cNvPr id="3" name="楕円 2">
          <a:hlinkClick xmlns:r="http://schemas.openxmlformats.org/officeDocument/2006/relationships" r:id="rId1" tooltip="算定表"/>
          <a:extLst>
            <a:ext uri="{FF2B5EF4-FFF2-40B4-BE49-F238E27FC236}">
              <a16:creationId xmlns:a16="http://schemas.microsoft.com/office/drawing/2014/main" id="{4F881468-1FED-461D-B9A3-BF1E712C87C0}"/>
            </a:ext>
          </a:extLst>
        </xdr:cNvPr>
        <xdr:cNvSpPr/>
      </xdr:nvSpPr>
      <xdr:spPr>
        <a:xfrm>
          <a:off x="10496550" y="7029450"/>
          <a:ext cx="736600" cy="48260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12700</xdr:colOff>
      <xdr:row>29</xdr:row>
      <xdr:rowOff>184150</xdr:rowOff>
    </xdr:from>
    <xdr:to>
      <xdr:col>29</xdr:col>
      <xdr:colOff>44450</xdr:colOff>
      <xdr:row>31</xdr:row>
      <xdr:rowOff>182880</xdr:rowOff>
    </xdr:to>
    <xdr:sp macro="" textlink="">
      <xdr:nvSpPr>
        <xdr:cNvPr id="2" name="楕円 1">
          <a:hlinkClick xmlns:r="http://schemas.openxmlformats.org/officeDocument/2006/relationships" r:id="rId1" tooltip="算定表"/>
          <a:extLst>
            <a:ext uri="{FF2B5EF4-FFF2-40B4-BE49-F238E27FC236}">
              <a16:creationId xmlns:a16="http://schemas.microsoft.com/office/drawing/2014/main" id="{F36C55E2-E3CB-4619-8EF4-D15ADABDF1CC}"/>
            </a:ext>
          </a:extLst>
        </xdr:cNvPr>
        <xdr:cNvSpPr/>
      </xdr:nvSpPr>
      <xdr:spPr>
        <a:xfrm>
          <a:off x="6154420" y="7209790"/>
          <a:ext cx="740410" cy="45593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38100</xdr:colOff>
      <xdr:row>31</xdr:row>
      <xdr:rowOff>133350</xdr:rowOff>
    </xdr:from>
    <xdr:to>
      <xdr:col>29</xdr:col>
      <xdr:colOff>6350</xdr:colOff>
      <xdr:row>33</xdr:row>
      <xdr:rowOff>137160</xdr:rowOff>
    </xdr:to>
    <xdr:sp macro="" textlink="">
      <xdr:nvSpPr>
        <xdr:cNvPr id="3" name="楕円 2">
          <a:hlinkClick xmlns:r="http://schemas.openxmlformats.org/officeDocument/2006/relationships" r:id="rId1" tooltip="算定表"/>
          <a:extLst>
            <a:ext uri="{FF2B5EF4-FFF2-40B4-BE49-F238E27FC236}">
              <a16:creationId xmlns:a16="http://schemas.microsoft.com/office/drawing/2014/main" id="{6A2B5321-DBD4-417E-87F0-A00C6E4C79A3}"/>
            </a:ext>
          </a:extLst>
        </xdr:cNvPr>
        <xdr:cNvSpPr/>
      </xdr:nvSpPr>
      <xdr:spPr>
        <a:xfrm>
          <a:off x="6179820" y="7730490"/>
          <a:ext cx="676910" cy="46101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twoCellAnchor>
    <xdr:from>
      <xdr:col>60</xdr:col>
      <xdr:colOff>535780</xdr:colOff>
      <xdr:row>48</xdr:row>
      <xdr:rowOff>27146</xdr:rowOff>
    </xdr:from>
    <xdr:to>
      <xdr:col>61</xdr:col>
      <xdr:colOff>540226</xdr:colOff>
      <xdr:row>50</xdr:row>
      <xdr:rowOff>30956</xdr:rowOff>
    </xdr:to>
    <xdr:sp macro="" textlink="">
      <xdr:nvSpPr>
        <xdr:cNvPr id="2" name="楕円 1">
          <a:hlinkClick xmlns:r="http://schemas.openxmlformats.org/officeDocument/2006/relationships" r:id="rId1" tooltip="算定表"/>
          <a:extLst>
            <a:ext uri="{FF2B5EF4-FFF2-40B4-BE49-F238E27FC236}">
              <a16:creationId xmlns:a16="http://schemas.microsoft.com/office/drawing/2014/main" id="{F33E924F-58A0-40A4-A745-05F53E5318B2}"/>
            </a:ext>
          </a:extLst>
        </xdr:cNvPr>
        <xdr:cNvSpPr/>
      </xdr:nvSpPr>
      <xdr:spPr>
        <a:xfrm>
          <a:off x="16382999" y="12052459"/>
          <a:ext cx="683102" cy="48006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twoCellAnchor>
    <xdr:from>
      <xdr:col>60</xdr:col>
      <xdr:colOff>190499</xdr:colOff>
      <xdr:row>55</xdr:row>
      <xdr:rowOff>95251</xdr:rowOff>
    </xdr:from>
    <xdr:to>
      <xdr:col>61</xdr:col>
      <xdr:colOff>178592</xdr:colOff>
      <xdr:row>57</xdr:row>
      <xdr:rowOff>83345</xdr:rowOff>
    </xdr:to>
    <xdr:sp macro="" textlink="">
      <xdr:nvSpPr>
        <xdr:cNvPr id="5" name="楕円 4">
          <a:hlinkClick xmlns:r="http://schemas.openxmlformats.org/officeDocument/2006/relationships" r:id="rId1" tooltip="算定表"/>
          <a:extLst>
            <a:ext uri="{FF2B5EF4-FFF2-40B4-BE49-F238E27FC236}">
              <a16:creationId xmlns:a16="http://schemas.microsoft.com/office/drawing/2014/main" id="{1CC6385D-0F4B-40CC-81FE-BBA57DE4E39C}"/>
            </a:ext>
          </a:extLst>
        </xdr:cNvPr>
        <xdr:cNvSpPr/>
      </xdr:nvSpPr>
      <xdr:spPr>
        <a:xfrm>
          <a:off x="17025937" y="14585157"/>
          <a:ext cx="666749" cy="464344"/>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MIYANO/Documents/#&#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乳白ガラス">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192.168.0.237\Share\Essenz\Server_exerci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8366-813D-4537-9E8D-FCF0A26346F3}">
  <sheetPr codeName="Sheet1">
    <tabColor theme="9"/>
    <pageSetUpPr fitToPage="1"/>
  </sheetPr>
  <dimension ref="B1:X137"/>
  <sheetViews>
    <sheetView showGridLines="0" showRowColHeaders="0" tabSelected="1" zoomScale="80" zoomScaleNormal="80" workbookViewId="0">
      <selection activeCell="E17" sqref="E17"/>
    </sheetView>
  </sheetViews>
  <sheetFormatPr defaultColWidth="8.625" defaultRowHeight="18.75" outlineLevelCol="1"/>
  <cols>
    <col min="1" max="1" width="3.125" style="2" customWidth="1"/>
    <col min="2" max="2" width="5.125" style="2" customWidth="1"/>
    <col min="3" max="3" width="22.125" style="2" bestFit="1" customWidth="1"/>
    <col min="4" max="4" width="5.375" style="2" customWidth="1"/>
    <col min="5" max="5" width="12.5" style="2" customWidth="1"/>
    <col min="6" max="10" width="11" style="2" customWidth="1"/>
    <col min="11" max="11" width="11.125" style="2" customWidth="1"/>
    <col min="12" max="12" width="8.625" style="2"/>
    <col min="13" max="13" width="2.5" style="2" customWidth="1"/>
    <col min="14" max="14" width="74.875" style="2" customWidth="1"/>
    <col min="15" max="15" width="8.625" style="2"/>
    <col min="16" max="16" width="11.875" style="2" customWidth="1"/>
    <col min="17" max="17" width="3.125" style="2" customWidth="1"/>
    <col min="18" max="18" width="4.625" style="2" hidden="1" customWidth="1" outlineLevel="1"/>
    <col min="19" max="19" width="38.625" style="2" hidden="1" customWidth="1" outlineLevel="1"/>
    <col min="20" max="20" width="39" style="2" hidden="1" customWidth="1" outlineLevel="1"/>
    <col min="21" max="21" width="13" style="2" hidden="1" customWidth="1" outlineLevel="1"/>
    <col min="22" max="22" width="8.625" style="2" collapsed="1"/>
    <col min="23" max="25" width="10.875" style="2" customWidth="1"/>
    <col min="26" max="26" width="8.375" style="2" customWidth="1"/>
    <col min="27" max="16384" width="8.625" style="2"/>
  </cols>
  <sheetData>
    <row r="1" spans="2:21" ht="29.45" customHeight="1" thickTop="1">
      <c r="B1" s="162" t="s">
        <v>168</v>
      </c>
      <c r="C1" s="162"/>
      <c r="D1" s="162"/>
      <c r="E1" s="162"/>
      <c r="F1" s="162"/>
      <c r="G1" s="162"/>
      <c r="H1" s="162"/>
      <c r="I1" s="162"/>
      <c r="J1" s="162"/>
      <c r="K1" s="162"/>
      <c r="L1" s="163" t="s">
        <v>232</v>
      </c>
      <c r="M1" s="1"/>
      <c r="N1" s="1"/>
      <c r="O1" s="1"/>
      <c r="P1" s="1"/>
    </row>
    <row r="2" spans="2:21" ht="29.45" customHeight="1">
      <c r="B2" s="161"/>
      <c r="C2" s="161"/>
      <c r="D2" s="161"/>
      <c r="E2" s="161"/>
      <c r="F2" s="161"/>
      <c r="G2" s="161"/>
      <c r="H2" s="161"/>
      <c r="I2" s="161"/>
      <c r="J2" s="161"/>
      <c r="K2" s="161"/>
      <c r="L2" s="161"/>
      <c r="M2" s="1"/>
      <c r="N2" s="1"/>
      <c r="O2" s="1"/>
      <c r="P2" s="1"/>
    </row>
    <row r="3" spans="2:21" ht="28.7" customHeight="1">
      <c r="B3" s="263" t="s">
        <v>166</v>
      </c>
      <c r="C3" s="263"/>
      <c r="D3" s="263"/>
      <c r="E3" s="263"/>
      <c r="F3" s="263"/>
      <c r="G3" s="263"/>
      <c r="H3" s="263"/>
      <c r="I3" s="263"/>
      <c r="J3" s="263"/>
      <c r="K3" s="263"/>
      <c r="L3" s="263"/>
      <c r="M3" s="1"/>
      <c r="N3" s="1"/>
      <c r="O3" s="1"/>
      <c r="P3" s="1"/>
    </row>
    <row r="4" spans="2:21" ht="8.1" customHeight="1"/>
    <row r="5" spans="2:21" ht="7.7" customHeight="1" thickBot="1"/>
    <row r="6" spans="2:21" ht="20.100000000000001" customHeight="1" thickBot="1">
      <c r="B6" s="3">
        <v>1</v>
      </c>
      <c r="C6" s="146" t="s">
        <v>170</v>
      </c>
      <c r="E6" s="49" t="s">
        <v>136</v>
      </c>
      <c r="F6" s="5" t="str">
        <f>R6</f>
        <v/>
      </c>
      <c r="G6" s="146"/>
      <c r="R6" s="7" t="str">
        <f>IF(AND(E6="■",E14&lt;&gt;""),"   ☜ 特例ありになっています。構造計算付きですか？確認願います！","")</f>
        <v/>
      </c>
    </row>
    <row r="7" spans="2:21" ht="20.100000000000001" customHeight="1" thickBot="1">
      <c r="B7" s="3"/>
      <c r="C7" s="146"/>
      <c r="E7" s="5"/>
      <c r="F7" s="5"/>
      <c r="G7" s="6"/>
      <c r="H7" s="6"/>
      <c r="R7" s="7"/>
    </row>
    <row r="8" spans="2:21" ht="20.100000000000001" customHeight="1" thickBot="1">
      <c r="B8" s="3">
        <v>2</v>
      </c>
      <c r="C8" s="256" t="s">
        <v>142</v>
      </c>
      <c r="D8" s="6" t="s">
        <v>4</v>
      </c>
      <c r="E8" s="184"/>
      <c r="F8" s="5"/>
      <c r="G8" s="6"/>
      <c r="H8" s="293" t="s">
        <v>1</v>
      </c>
      <c r="I8" s="294"/>
      <c r="J8" s="9" t="str">
        <f>IF(E8="","",基本手数料!M43)</f>
        <v/>
      </c>
      <c r="R8" s="7"/>
    </row>
    <row r="9" spans="2:21" ht="20.100000000000001" customHeight="1">
      <c r="B9" s="3"/>
      <c r="C9" s="256"/>
      <c r="D9" s="6"/>
      <c r="E9" s="10"/>
      <c r="F9" s="5"/>
      <c r="G9" s="6"/>
      <c r="H9" s="6"/>
      <c r="R9" s="7"/>
    </row>
    <row r="10" spans="2:21" ht="20.100000000000001" customHeight="1" thickBot="1">
      <c r="B10" s="3"/>
      <c r="C10" s="8"/>
      <c r="D10" s="6"/>
      <c r="E10" s="10"/>
      <c r="F10" s="5"/>
      <c r="G10" s="6"/>
      <c r="H10" s="6"/>
      <c r="R10" s="7"/>
    </row>
    <row r="11" spans="2:21" ht="20.25" customHeight="1" thickBot="1">
      <c r="B11" s="3">
        <v>3</v>
      </c>
      <c r="C11" s="146" t="s">
        <v>186</v>
      </c>
      <c r="E11" s="49" t="s">
        <v>136</v>
      </c>
      <c r="F11" s="2" t="s">
        <v>95</v>
      </c>
      <c r="H11" s="293" t="s">
        <v>185</v>
      </c>
      <c r="I11" s="294"/>
      <c r="J11" s="9" t="str">
        <f>IF(E11="","",基本手数料!M44)</f>
        <v/>
      </c>
      <c r="K11" s="2" t="s">
        <v>23</v>
      </c>
    </row>
    <row r="12" spans="2:21" ht="21" customHeight="1" thickBot="1">
      <c r="B12" s="15"/>
      <c r="C12" s="146"/>
      <c r="H12" s="6"/>
      <c r="I12" s="6"/>
      <c r="J12" s="11"/>
    </row>
    <row r="13" spans="2:21" ht="39" thickTop="1" thickBot="1">
      <c r="B13" s="255">
        <v>4</v>
      </c>
      <c r="C13" s="4" t="s">
        <v>246</v>
      </c>
      <c r="D13" s="155" t="s">
        <v>3</v>
      </c>
      <c r="E13" s="156" t="s">
        <v>175</v>
      </c>
      <c r="F13" s="156" t="s">
        <v>139</v>
      </c>
      <c r="G13" s="156" t="s">
        <v>160</v>
      </c>
      <c r="H13" s="156" t="s">
        <v>112</v>
      </c>
      <c r="I13" s="206" t="s">
        <v>215</v>
      </c>
      <c r="J13" s="12">
        <f>構造審査料!AO30</f>
        <v>0</v>
      </c>
      <c r="N13" s="152" t="s">
        <v>135</v>
      </c>
      <c r="O13" s="153"/>
      <c r="P13" s="154"/>
      <c r="S13" s="246" t="s">
        <v>110</v>
      </c>
      <c r="T13" s="247"/>
      <c r="U13" s="247"/>
    </row>
    <row r="14" spans="2:21" ht="20.100000000000001" customHeight="1">
      <c r="B14" s="255"/>
      <c r="C14" s="280" t="s">
        <v>163</v>
      </c>
      <c r="D14" s="150" t="s">
        <v>33</v>
      </c>
      <c r="E14" s="185"/>
      <c r="F14" s="50" t="s">
        <v>169</v>
      </c>
      <c r="G14" s="50"/>
      <c r="H14" s="50" t="s">
        <v>236</v>
      </c>
      <c r="I14" s="159" t="str">
        <f>IF(R14&lt;&gt;0,"入力エラー","")</f>
        <v/>
      </c>
      <c r="J14" s="148" t="str">
        <f>構造審査料!AK30</f>
        <v/>
      </c>
      <c r="N14" s="135" t="s">
        <v>138</v>
      </c>
      <c r="O14" s="137"/>
      <c r="P14" s="136"/>
      <c r="R14" s="2">
        <f>IF(OR(S14&lt;&gt;"",T14&lt;&gt;""),1,0)</f>
        <v>0</v>
      </c>
      <c r="S14" s="13" t="str">
        <f>IF(AND(F14="■",G14="■"),"■注意：限界耐力計算は適判物件です。ルート２と同時申請はありません。",IF(AND(F14="■",H14="■"),"■注意：ルート２の適判整合確認は不要です",""))</f>
        <v/>
      </c>
      <c r="T14" s="14" t="str">
        <f>IF(AND(G14="■",H14&lt;&gt;"■"),"■注意：限界耐力計算は適判物件です。適判整合確認が必要です","")</f>
        <v/>
      </c>
    </row>
    <row r="15" spans="2:21" ht="19.5">
      <c r="B15" s="255"/>
      <c r="C15" s="280"/>
      <c r="D15" s="150" t="s">
        <v>9</v>
      </c>
      <c r="E15" s="185"/>
      <c r="F15" s="50"/>
      <c r="G15" s="50" t="s">
        <v>169</v>
      </c>
      <c r="H15" s="50" t="s">
        <v>169</v>
      </c>
      <c r="I15" s="159" t="str">
        <f t="shared" ref="I15:I18" si="0">IF(R15&lt;&gt;0,"入力エラー","")</f>
        <v/>
      </c>
      <c r="J15" s="148" t="str">
        <f>構造審査料!AK31</f>
        <v/>
      </c>
      <c r="K15" s="15"/>
      <c r="N15" s="135" t="s">
        <v>134</v>
      </c>
      <c r="O15" s="137"/>
      <c r="P15" s="136"/>
      <c r="R15" s="2">
        <f>IF(OR(S15&lt;&gt;"",T15&lt;&gt;""),2,0)</f>
        <v>0</v>
      </c>
      <c r="S15" s="13" t="str">
        <f t="shared" ref="S15:S18" si="1">IF(AND(F15="■",G15="■"),"■注意：限界耐力計算は適判物件です。ルート２と同時申請はありません。",IF(AND(F15="■",H15="■"),"■注意：ルート２の適判整合確認は不要です",""))</f>
        <v/>
      </c>
      <c r="T15" s="14" t="str">
        <f t="shared" ref="T15:T18" si="2">IF(AND(G15="■",H15&lt;&gt;"■"),"■注意：限界耐力計算は適判物件です。適判整合確認が必要です","")</f>
        <v/>
      </c>
    </row>
    <row r="16" spans="2:21" ht="19.5">
      <c r="B16" s="255"/>
      <c r="C16" s="280"/>
      <c r="D16" s="150" t="s">
        <v>11</v>
      </c>
      <c r="E16" s="185"/>
      <c r="F16" s="50" t="s">
        <v>169</v>
      </c>
      <c r="G16" s="50" t="s">
        <v>169</v>
      </c>
      <c r="H16" s="50" t="s">
        <v>169</v>
      </c>
      <c r="I16" s="159" t="str">
        <f t="shared" si="0"/>
        <v/>
      </c>
      <c r="J16" s="148" t="str">
        <f>構造審査料!AK32</f>
        <v/>
      </c>
      <c r="N16" s="135" t="s">
        <v>137</v>
      </c>
      <c r="O16" s="137"/>
      <c r="P16" s="136"/>
      <c r="R16" s="2">
        <f>IF(OR(S16&lt;&gt;"",T16&lt;&gt;""),3,0)</f>
        <v>0</v>
      </c>
      <c r="S16" s="13" t="str">
        <f t="shared" si="1"/>
        <v/>
      </c>
      <c r="T16" s="14" t="str">
        <f t="shared" si="2"/>
        <v/>
      </c>
    </row>
    <row r="17" spans="2:24" ht="20.100000000000001" customHeight="1">
      <c r="B17" s="255"/>
      <c r="D17" s="150" t="s">
        <v>13</v>
      </c>
      <c r="E17" s="185"/>
      <c r="F17" s="50"/>
      <c r="G17" s="50"/>
      <c r="H17" s="50"/>
      <c r="I17" s="159" t="str">
        <f t="shared" si="0"/>
        <v/>
      </c>
      <c r="J17" s="148" t="str">
        <f>構造審査料!AK33</f>
        <v/>
      </c>
      <c r="N17" s="269" t="s">
        <v>140</v>
      </c>
      <c r="O17" s="270"/>
      <c r="P17" s="271"/>
      <c r="R17" s="2">
        <f>IF(OR(S17&lt;&gt;"",T17&lt;&gt;""),4,0)</f>
        <v>0</v>
      </c>
      <c r="S17" s="13" t="str">
        <f t="shared" si="1"/>
        <v/>
      </c>
      <c r="T17" s="14" t="str">
        <f t="shared" si="2"/>
        <v/>
      </c>
    </row>
    <row r="18" spans="2:24" ht="20.25" thickBot="1">
      <c r="B18" s="255"/>
      <c r="D18" s="151" t="s">
        <v>15</v>
      </c>
      <c r="E18" s="186"/>
      <c r="F18" s="51"/>
      <c r="G18" s="51"/>
      <c r="H18" s="51"/>
      <c r="I18" s="160" t="str">
        <f t="shared" si="0"/>
        <v/>
      </c>
      <c r="J18" s="149" t="str">
        <f>構造審査料!AK34</f>
        <v/>
      </c>
      <c r="N18" s="269"/>
      <c r="O18" s="270"/>
      <c r="P18" s="271"/>
      <c r="R18" s="2">
        <f>IF(OR(S18&lt;&gt;"",T18&lt;&gt;""),5,0)</f>
        <v>0</v>
      </c>
      <c r="S18" s="13" t="str">
        <f t="shared" si="1"/>
        <v/>
      </c>
      <c r="T18" s="14" t="str">
        <f t="shared" si="2"/>
        <v/>
      </c>
    </row>
    <row r="19" spans="2:24" ht="22.5" customHeight="1" thickBot="1">
      <c r="D19" s="248" t="s">
        <v>143</v>
      </c>
      <c r="E19" s="249"/>
      <c r="F19" s="250" t="str">
        <f>IF(S19="",T19,S19)</f>
        <v/>
      </c>
      <c r="G19" s="251"/>
      <c r="H19" s="251"/>
      <c r="I19" s="251"/>
      <c r="J19" s="252"/>
      <c r="N19" s="269"/>
      <c r="O19" s="270"/>
      <c r="P19" s="271"/>
      <c r="R19" s="2">
        <f>MAX(R14:R18)</f>
        <v>0</v>
      </c>
      <c r="S19" s="158" t="str">
        <f>IF($R19=1,S14,IF($R19=2,S15,IF($R19=3,S16,IF($R19=4,S17,IF($R19=5,S18,"")))))</f>
        <v/>
      </c>
      <c r="T19" s="158" t="str">
        <f>IF($R19=1,T14,IF($R19=2,T15,IF($R19=3,T16,IF($R19=4,T17,IF($R19=5,T18,"")))))</f>
        <v/>
      </c>
    </row>
    <row r="20" spans="2:24" ht="6.95" customHeight="1" thickBot="1">
      <c r="D20" s="16"/>
      <c r="E20" s="17"/>
      <c r="F20" s="18"/>
      <c r="G20" s="18"/>
      <c r="H20" s="18"/>
      <c r="I20" s="18"/>
      <c r="J20" s="147"/>
      <c r="N20" s="269"/>
      <c r="O20" s="270"/>
      <c r="P20" s="271"/>
      <c r="S20" s="13"/>
      <c r="T20" s="13"/>
    </row>
    <row r="21" spans="2:24" ht="20.25" thickBot="1">
      <c r="B21" s="3">
        <v>5</v>
      </c>
      <c r="C21" s="4" t="s">
        <v>16</v>
      </c>
      <c r="E21" s="52" t="s">
        <v>136</v>
      </c>
      <c r="I21" s="2" t="s">
        <v>237</v>
      </c>
      <c r="J21" s="20" t="str">
        <f>天空率他!U30</f>
        <v/>
      </c>
      <c r="N21" s="269"/>
      <c r="O21" s="270"/>
      <c r="P21" s="271"/>
    </row>
    <row r="22" spans="2:24" ht="9.6" customHeight="1" thickBot="1">
      <c r="N22" s="269"/>
      <c r="O22" s="270"/>
      <c r="P22" s="271"/>
    </row>
    <row r="23" spans="2:24" ht="20.45" customHeight="1" thickBot="1">
      <c r="B23" s="3">
        <v>6</v>
      </c>
      <c r="C23" s="4" t="s">
        <v>17</v>
      </c>
      <c r="E23" s="146" t="s">
        <v>144</v>
      </c>
      <c r="F23" s="4"/>
      <c r="G23" s="278"/>
      <c r="H23" s="279"/>
      <c r="I23" s="2" t="s">
        <v>24</v>
      </c>
      <c r="J23" s="21" t="str">
        <f>天空率他!U31</f>
        <v/>
      </c>
      <c r="N23" s="272" t="s">
        <v>161</v>
      </c>
      <c r="O23" s="273"/>
      <c r="P23" s="274"/>
      <c r="X23" s="134"/>
    </row>
    <row r="24" spans="2:24" ht="9" customHeight="1" thickBot="1">
      <c r="E24" s="146"/>
      <c r="F24" s="22"/>
      <c r="J24" s="23"/>
      <c r="N24" s="272"/>
      <c r="O24" s="273"/>
      <c r="P24" s="274"/>
      <c r="X24" s="134"/>
    </row>
    <row r="25" spans="2:24" ht="20.25" thickBot="1">
      <c r="B25" s="3">
        <v>7</v>
      </c>
      <c r="C25" s="4" t="s">
        <v>92</v>
      </c>
      <c r="E25" s="146" t="s">
        <v>144</v>
      </c>
      <c r="F25" s="4"/>
      <c r="G25" s="278"/>
      <c r="H25" s="279"/>
      <c r="I25" s="2" t="s">
        <v>25</v>
      </c>
      <c r="J25" s="21" t="str">
        <f>天空率他!U32</f>
        <v/>
      </c>
      <c r="N25" s="272"/>
      <c r="O25" s="273"/>
      <c r="P25" s="274"/>
      <c r="X25" s="134"/>
    </row>
    <row r="26" spans="2:24" ht="9" customHeight="1" thickBot="1">
      <c r="B26" s="3"/>
      <c r="C26" s="4"/>
      <c r="E26" s="146"/>
      <c r="F26" s="4"/>
      <c r="G26" s="6"/>
      <c r="H26" s="6"/>
      <c r="J26" s="23"/>
      <c r="N26" s="275"/>
      <c r="O26" s="276"/>
      <c r="P26" s="277"/>
      <c r="R26" s="3"/>
    </row>
    <row r="27" spans="2:24" ht="21" thickTop="1" thickBot="1">
      <c r="B27" s="3">
        <v>8</v>
      </c>
      <c r="C27" s="4" t="s">
        <v>18</v>
      </c>
      <c r="E27" s="146" t="s">
        <v>144</v>
      </c>
      <c r="F27" s="4"/>
      <c r="G27" s="278"/>
      <c r="H27" s="279"/>
      <c r="I27" s="2" t="s">
        <v>26</v>
      </c>
      <c r="J27" s="21" t="str">
        <f>天空率他!U33</f>
        <v/>
      </c>
    </row>
    <row r="28" spans="2:24" ht="9.75" customHeight="1" thickBot="1">
      <c r="B28" s="3"/>
      <c r="C28" s="4"/>
      <c r="E28" s="24"/>
      <c r="F28" s="6"/>
      <c r="G28" s="6"/>
      <c r="H28" s="6"/>
      <c r="J28" s="23"/>
    </row>
    <row r="29" spans="2:24" ht="22.5" customHeight="1" thickBot="1">
      <c r="B29" s="3">
        <v>9</v>
      </c>
      <c r="C29" s="4" t="s">
        <v>19</v>
      </c>
      <c r="E29" s="146" t="s">
        <v>144</v>
      </c>
      <c r="F29" s="4"/>
      <c r="G29" s="278"/>
      <c r="H29" s="279"/>
      <c r="I29" s="2" t="s">
        <v>31</v>
      </c>
      <c r="J29" s="21" t="str">
        <f>天空率他!U34</f>
        <v/>
      </c>
    </row>
    <row r="30" spans="2:24" ht="9" customHeight="1" thickBot="1">
      <c r="B30" s="3"/>
      <c r="C30" s="4"/>
      <c r="E30" s="24"/>
      <c r="F30" s="6"/>
      <c r="G30" s="6"/>
      <c r="H30" s="6"/>
      <c r="J30" s="23"/>
    </row>
    <row r="31" spans="2:24" ht="20.25" thickBot="1">
      <c r="B31" s="3">
        <v>10</v>
      </c>
      <c r="C31" s="4" t="s">
        <v>20</v>
      </c>
      <c r="E31" s="49"/>
      <c r="F31" s="6"/>
      <c r="G31" s="6"/>
      <c r="H31" s="6"/>
      <c r="I31" s="216" t="s">
        <v>234</v>
      </c>
      <c r="J31" s="21" t="str">
        <f>天空率他!U35</f>
        <v/>
      </c>
    </row>
    <row r="32" spans="2:24" ht="9.75" customHeight="1" thickBot="1">
      <c r="B32" s="3"/>
      <c r="C32" s="4"/>
      <c r="E32" s="6"/>
      <c r="F32" s="6"/>
      <c r="G32" s="6"/>
      <c r="H32" s="6"/>
    </row>
    <row r="33" spans="2:16" ht="19.5" customHeight="1" thickBot="1">
      <c r="B33" s="3">
        <v>11</v>
      </c>
      <c r="C33" s="4" t="s">
        <v>187</v>
      </c>
      <c r="E33" s="49"/>
      <c r="F33" s="6"/>
      <c r="G33" s="6"/>
      <c r="H33" s="6"/>
      <c r="I33" s="2" t="s">
        <v>235</v>
      </c>
      <c r="J33" s="21" t="str">
        <f>天空率他!U36</f>
        <v/>
      </c>
    </row>
    <row r="34" spans="2:16" ht="10.5" customHeight="1" thickBot="1"/>
    <row r="35" spans="2:16" ht="20.25" thickBot="1">
      <c r="B35" s="25" t="s">
        <v>229</v>
      </c>
      <c r="C35" s="25" t="s">
        <v>126</v>
      </c>
      <c r="D35" s="26"/>
      <c r="E35" s="257"/>
      <c r="F35" s="258"/>
      <c r="G35" s="47" t="s">
        <v>5</v>
      </c>
      <c r="H35" s="253" t="s">
        <v>141</v>
      </c>
      <c r="I35" s="254"/>
      <c r="J35" s="27">
        <f>SUM(J8,J13,J23,J25,J27,J29,J31,J21,J33) - IF(ISNUMBER(J11), J11, 0)</f>
        <v>0</v>
      </c>
    </row>
    <row r="36" spans="2:16" ht="19.5">
      <c r="G36" s="138"/>
      <c r="I36" s="10"/>
      <c r="J36" s="139"/>
    </row>
    <row r="37" spans="2:16" ht="8.4499999999999993" customHeight="1"/>
    <row r="38" spans="2:16" ht="26.45" customHeight="1">
      <c r="B38" s="263" t="s">
        <v>173</v>
      </c>
      <c r="C38" s="263"/>
      <c r="D38" s="263"/>
      <c r="E38" s="263"/>
      <c r="F38" s="263"/>
      <c r="G38" s="263"/>
      <c r="H38" s="263"/>
      <c r="I38" s="263"/>
      <c r="J38" s="263"/>
      <c r="K38" s="263"/>
      <c r="L38" s="263"/>
      <c r="M38" s="28"/>
      <c r="N38" s="28"/>
      <c r="O38" s="28"/>
      <c r="P38" s="28"/>
    </row>
    <row r="39" spans="2:16" ht="9.6" customHeight="1" thickBot="1"/>
    <row r="40" spans="2:16" ht="18" customHeight="1" thickBot="1">
      <c r="H40" s="295" t="s">
        <v>108</v>
      </c>
      <c r="I40" s="264" t="s">
        <v>159</v>
      </c>
      <c r="J40" s="266" t="s">
        <v>109</v>
      </c>
    </row>
    <row r="41" spans="2:16" ht="19.5" thickBot="1">
      <c r="B41" s="3">
        <v>1</v>
      </c>
      <c r="C41" s="4" t="s">
        <v>171</v>
      </c>
      <c r="E41" s="49" t="s">
        <v>136</v>
      </c>
      <c r="H41" s="296"/>
      <c r="I41" s="265"/>
      <c r="J41" s="267"/>
    </row>
    <row r="42" spans="2:16" ht="20.25" thickBot="1">
      <c r="B42" s="255">
        <v>2</v>
      </c>
      <c r="C42" s="256" t="s">
        <v>152</v>
      </c>
      <c r="D42" s="6" t="s">
        <v>4</v>
      </c>
      <c r="E42" s="199"/>
      <c r="F42" s="2" t="s">
        <v>95</v>
      </c>
      <c r="H42" s="29" t="str">
        <f>IF(E42="","",中間・完了検査!M30)</f>
        <v/>
      </c>
      <c r="I42" s="30" t="str">
        <f>IF(E42="","",中間・完了検査!Q30)</f>
        <v/>
      </c>
      <c r="J42" s="31" t="str">
        <f>IF(E42="","",中間・完了検査!U30)</f>
        <v/>
      </c>
    </row>
    <row r="43" spans="2:16" ht="9" customHeight="1" thickBot="1">
      <c r="B43" s="255"/>
      <c r="C43" s="256"/>
      <c r="H43" s="32"/>
      <c r="I43" s="33"/>
      <c r="J43" s="34"/>
    </row>
    <row r="44" spans="2:16" ht="20.25" thickBot="1">
      <c r="B44" s="3">
        <v>3</v>
      </c>
      <c r="C44" s="8" t="s">
        <v>222</v>
      </c>
      <c r="E44" s="49" t="s">
        <v>136</v>
      </c>
      <c r="H44" s="29" t="str">
        <f>中間・完了検査!M32</f>
        <v/>
      </c>
      <c r="I44" s="30" t="str">
        <f>中間・完了検査!Q32</f>
        <v/>
      </c>
      <c r="J44" s="31" t="str">
        <f>中間・完了検査!U32</f>
        <v/>
      </c>
    </row>
    <row r="45" spans="2:16" ht="9" customHeight="1" thickBot="1">
      <c r="B45" s="15"/>
      <c r="H45" s="208"/>
      <c r="I45" s="33"/>
      <c r="J45" s="34"/>
    </row>
    <row r="46" spans="2:16" ht="33.75" thickBot="1">
      <c r="B46" s="3">
        <v>4</v>
      </c>
      <c r="C46" s="8" t="s">
        <v>231</v>
      </c>
      <c r="E46" s="49" t="s">
        <v>136</v>
      </c>
      <c r="H46" s="268"/>
      <c r="I46" s="30" t="str">
        <f>中間・完了検査!Q33</f>
        <v/>
      </c>
      <c r="J46" s="31" t="str">
        <f>中間・完了検査!U33</f>
        <v/>
      </c>
    </row>
    <row r="47" spans="2:16" ht="20.25" thickBot="1">
      <c r="B47" s="6"/>
      <c r="C47" s="8" t="s">
        <v>162</v>
      </c>
      <c r="D47" s="6" t="s">
        <v>4</v>
      </c>
      <c r="E47" s="199"/>
      <c r="F47" s="2" t="s">
        <v>95</v>
      </c>
      <c r="H47" s="268"/>
      <c r="I47" s="35"/>
      <c r="J47" s="36"/>
    </row>
    <row r="48" spans="2:16" ht="8.4499999999999993" customHeight="1" thickBot="1">
      <c r="B48" s="6"/>
      <c r="H48" s="268"/>
      <c r="I48" s="37"/>
      <c r="J48" s="38"/>
    </row>
    <row r="49" spans="2:10" ht="26.25" customHeight="1" thickBot="1">
      <c r="B49" s="3">
        <v>5</v>
      </c>
      <c r="C49" s="8" t="s">
        <v>208</v>
      </c>
      <c r="E49" s="49" t="s">
        <v>136</v>
      </c>
      <c r="H49" s="268"/>
      <c r="I49" s="30" t="str">
        <f>中間・完了検査!Q35</f>
        <v/>
      </c>
      <c r="J49" s="31" t="str">
        <f>中間・完了検査!U35</f>
        <v/>
      </c>
    </row>
    <row r="50" spans="2:10" ht="8.4499999999999993" customHeight="1" thickBot="1">
      <c r="B50" s="3"/>
      <c r="H50" s="268"/>
      <c r="I50" s="259"/>
      <c r="J50" s="261"/>
    </row>
    <row r="51" spans="2:10" ht="24.75" customHeight="1" thickBot="1">
      <c r="B51" s="3">
        <v>6</v>
      </c>
      <c r="C51" s="8" t="s">
        <v>230</v>
      </c>
      <c r="E51" s="49" t="s">
        <v>136</v>
      </c>
      <c r="H51" s="268"/>
      <c r="I51" s="260"/>
      <c r="J51" s="262"/>
    </row>
    <row r="52" spans="2:10" ht="8.4499999999999993" customHeight="1" thickBot="1">
      <c r="B52" s="213"/>
      <c r="H52" s="209"/>
      <c r="I52" s="286"/>
      <c r="J52" s="297"/>
    </row>
    <row r="53" spans="2:10" ht="20.25" thickBot="1">
      <c r="B53" s="3">
        <v>7</v>
      </c>
      <c r="C53" s="8" t="s">
        <v>98</v>
      </c>
      <c r="E53" s="49" t="s">
        <v>136</v>
      </c>
      <c r="H53" s="29" t="str">
        <f>中間・完了検査!M37</f>
        <v/>
      </c>
      <c r="I53" s="30" t="str">
        <f>中間・完了検査!Q37</f>
        <v/>
      </c>
      <c r="J53" s="31" t="str">
        <f>中間・完了検査!U37</f>
        <v/>
      </c>
    </row>
    <row r="54" spans="2:10" ht="9" customHeight="1" thickBot="1">
      <c r="H54" s="32"/>
      <c r="I54" s="259"/>
      <c r="J54" s="261"/>
    </row>
    <row r="55" spans="2:10" ht="33" customHeight="1" thickBot="1">
      <c r="B55" s="3">
        <v>8</v>
      </c>
      <c r="C55" s="8" t="s">
        <v>247</v>
      </c>
      <c r="E55" s="49" t="s">
        <v>136</v>
      </c>
      <c r="H55" s="29" t="str">
        <f>中間・完了検査!M38</f>
        <v/>
      </c>
      <c r="I55" s="260"/>
      <c r="J55" s="262"/>
    </row>
    <row r="56" spans="2:10" ht="6" customHeight="1" thickBot="1">
      <c r="B56" s="3"/>
      <c r="C56" s="8"/>
      <c r="E56" s="10"/>
      <c r="H56" s="143"/>
      <c r="I56" s="144"/>
      <c r="J56" s="145"/>
    </row>
    <row r="57" spans="2:10" ht="33.75" customHeight="1" thickBot="1">
      <c r="B57" s="3">
        <v>9</v>
      </c>
      <c r="C57" s="8" t="s">
        <v>248</v>
      </c>
      <c r="E57" s="49" t="s">
        <v>136</v>
      </c>
      <c r="H57" s="211"/>
      <c r="I57" s="30" t="str">
        <f>中間・完了検査!Q39</f>
        <v/>
      </c>
      <c r="J57" s="31" t="str">
        <f>中間・完了検査!U39</f>
        <v/>
      </c>
    </row>
    <row r="58" spans="2:10" ht="8.25" customHeight="1" thickBot="1">
      <c r="B58" s="3"/>
      <c r="C58" s="18"/>
      <c r="D58" s="18"/>
      <c r="E58" s="18"/>
      <c r="F58" s="18"/>
      <c r="G58" s="210"/>
      <c r="H58" s="140"/>
      <c r="I58" s="141"/>
      <c r="J58" s="142"/>
    </row>
    <row r="59" spans="2:10" ht="30.75" customHeight="1" thickBot="1">
      <c r="B59" s="3">
        <v>10</v>
      </c>
      <c r="C59" s="8" t="s">
        <v>249</v>
      </c>
      <c r="D59" s="18"/>
      <c r="E59" s="49" t="s">
        <v>136</v>
      </c>
      <c r="F59" s="18"/>
      <c r="G59" s="210"/>
      <c r="H59" s="140"/>
      <c r="I59" s="30" t="str">
        <f>中間・完了検査!Q40</f>
        <v/>
      </c>
      <c r="J59" s="31" t="str">
        <f>中間・完了検査!U40</f>
        <v/>
      </c>
    </row>
    <row r="60" spans="2:10" ht="8.25" customHeight="1" thickBot="1">
      <c r="B60" s="3"/>
      <c r="C60" s="18"/>
      <c r="D60" s="18"/>
      <c r="E60" s="18"/>
      <c r="F60" s="18"/>
      <c r="G60" s="210"/>
      <c r="H60" s="140"/>
      <c r="I60" s="141"/>
      <c r="J60" s="142"/>
    </row>
    <row r="61" spans="2:10" ht="21" customHeight="1" thickBot="1">
      <c r="B61" s="3">
        <v>11</v>
      </c>
      <c r="C61" s="4" t="s">
        <v>187</v>
      </c>
      <c r="E61" s="49"/>
      <c r="F61" s="18"/>
      <c r="G61" s="210"/>
      <c r="H61" s="235" t="str">
        <f>中間・完了検査!M41</f>
        <v/>
      </c>
      <c r="I61" s="236" t="str">
        <f>中間・完了検査!Q41</f>
        <v/>
      </c>
      <c r="J61" s="237" t="str">
        <f>中間・完了検査!U41</f>
        <v/>
      </c>
    </row>
    <row r="62" spans="2:10" ht="6" customHeight="1" thickBot="1">
      <c r="B62" s="39"/>
      <c r="C62" s="40"/>
      <c r="D62" s="40"/>
      <c r="E62" s="40"/>
      <c r="F62" s="40"/>
      <c r="G62" s="19"/>
      <c r="H62" s="140"/>
      <c r="I62" s="141"/>
      <c r="J62" s="142"/>
    </row>
    <row r="63" spans="2:10" ht="20.25" thickBot="1">
      <c r="B63" s="3" t="s">
        <v>229</v>
      </c>
      <c r="C63" s="3" t="s">
        <v>127</v>
      </c>
      <c r="G63" s="3" t="s">
        <v>133</v>
      </c>
      <c r="H63" s="41">
        <f>中間・完了検査!M42</f>
        <v>0</v>
      </c>
      <c r="I63" s="42">
        <f>中間・完了検査!Q42</f>
        <v>0</v>
      </c>
      <c r="J63" s="43">
        <f>中間・完了検査!U42</f>
        <v>0</v>
      </c>
    </row>
    <row r="66" spans="2:12" ht="24">
      <c r="B66" s="263" t="s">
        <v>221</v>
      </c>
      <c r="C66" s="263"/>
      <c r="D66" s="263"/>
      <c r="E66" s="263"/>
      <c r="F66" s="263"/>
      <c r="G66" s="263"/>
      <c r="H66" s="263"/>
      <c r="I66" s="263"/>
      <c r="J66" s="263"/>
      <c r="K66" s="263"/>
      <c r="L66" s="263"/>
    </row>
    <row r="68" spans="2:12" ht="19.5" thickBot="1">
      <c r="B68" s="255">
        <v>1</v>
      </c>
      <c r="C68" s="256" t="s">
        <v>212</v>
      </c>
    </row>
    <row r="69" spans="2:12" ht="20.25" thickBot="1">
      <c r="B69" s="255"/>
      <c r="C69" s="256"/>
      <c r="D69" s="6" t="s">
        <v>4</v>
      </c>
      <c r="E69" s="184"/>
    </row>
    <row r="70" spans="2:12" ht="19.5" customHeight="1" thickBot="1">
      <c r="C70" s="8"/>
    </row>
    <row r="71" spans="2:12" ht="22.5" customHeight="1">
      <c r="B71" s="255">
        <v>2</v>
      </c>
      <c r="C71" s="256" t="s">
        <v>195</v>
      </c>
      <c r="D71" s="200" t="s">
        <v>3</v>
      </c>
      <c r="E71" s="281" t="s">
        <v>226</v>
      </c>
      <c r="F71" s="298" t="s">
        <v>192</v>
      </c>
      <c r="G71" s="281" t="s">
        <v>196</v>
      </c>
      <c r="H71" s="281" t="s">
        <v>191</v>
      </c>
      <c r="I71" s="283" t="s">
        <v>211</v>
      </c>
      <c r="J71" s="283" t="s">
        <v>5</v>
      </c>
    </row>
    <row r="72" spans="2:12" ht="33.75" customHeight="1" thickBot="1">
      <c r="B72" s="255"/>
      <c r="C72" s="256"/>
      <c r="D72" s="198"/>
      <c r="E72" s="282"/>
      <c r="F72" s="299"/>
      <c r="G72" s="282"/>
      <c r="H72" s="282"/>
      <c r="I72" s="285"/>
      <c r="J72" s="284"/>
    </row>
    <row r="73" spans="2:12" ht="19.5">
      <c r="D73" s="150" t="s">
        <v>33</v>
      </c>
      <c r="E73" s="185"/>
      <c r="F73" s="50"/>
      <c r="G73" s="185"/>
      <c r="H73" s="50" t="s">
        <v>169</v>
      </c>
      <c r="I73" s="148">
        <f>中間・完了検査!AO48</f>
        <v>0</v>
      </c>
      <c r="J73" s="290">
        <f>中間・完了検査!AO48</f>
        <v>0</v>
      </c>
    </row>
    <row r="74" spans="2:12" ht="19.5">
      <c r="D74" s="150" t="s">
        <v>9</v>
      </c>
      <c r="E74" s="185"/>
      <c r="F74" s="50" t="s">
        <v>169</v>
      </c>
      <c r="G74" s="185"/>
      <c r="H74" s="50" t="s">
        <v>169</v>
      </c>
      <c r="I74" s="148">
        <f>中間・完了検査!AO49</f>
        <v>0</v>
      </c>
      <c r="J74" s="291"/>
    </row>
    <row r="75" spans="2:12" ht="19.5">
      <c r="D75" s="150" t="s">
        <v>11</v>
      </c>
      <c r="E75" s="185"/>
      <c r="F75" s="50"/>
      <c r="G75" s="185"/>
      <c r="H75" s="50"/>
      <c r="I75" s="148">
        <f>中間・完了検査!AO50</f>
        <v>0</v>
      </c>
      <c r="J75" s="291"/>
    </row>
    <row r="76" spans="2:12" ht="19.5">
      <c r="D76" s="150" t="s">
        <v>13</v>
      </c>
      <c r="E76" s="185"/>
      <c r="F76" s="50"/>
      <c r="G76" s="185"/>
      <c r="H76" s="50"/>
      <c r="I76" s="148">
        <f>中間・完了検査!AO51</f>
        <v>0</v>
      </c>
      <c r="J76" s="291"/>
    </row>
    <row r="77" spans="2:12" ht="20.25" thickBot="1">
      <c r="D77" s="201" t="s">
        <v>15</v>
      </c>
      <c r="E77" s="202"/>
      <c r="F77" s="51"/>
      <c r="G77" s="202"/>
      <c r="H77" s="51" t="s">
        <v>169</v>
      </c>
      <c r="I77" s="214">
        <f>中間・完了検査!AO52</f>
        <v>0</v>
      </c>
      <c r="J77" s="292"/>
    </row>
    <row r="78" spans="2:12" ht="20.25" thickBot="1">
      <c r="D78" s="201" t="s">
        <v>5</v>
      </c>
      <c r="E78" s="239">
        <f>SUM(E73:E77)</f>
        <v>0</v>
      </c>
      <c r="G78" s="240">
        <f>SUM(G73:G77)</f>
        <v>0</v>
      </c>
    </row>
    <row r="79" spans="2:12" ht="9" customHeight="1" thickBot="1"/>
    <row r="80" spans="2:12" ht="19.5" customHeight="1" thickBot="1">
      <c r="B80" s="15">
        <v>3</v>
      </c>
      <c r="C80" s="8" t="s">
        <v>230</v>
      </c>
      <c r="E80" s="49" t="s">
        <v>136</v>
      </c>
    </row>
    <row r="81" spans="2:10" ht="19.5" customHeight="1" thickBot="1"/>
    <row r="82" spans="2:10" ht="20.25" thickBot="1">
      <c r="B82" s="15">
        <v>4</v>
      </c>
      <c r="C82" s="8" t="s">
        <v>193</v>
      </c>
      <c r="E82" s="49" t="s">
        <v>136</v>
      </c>
      <c r="I82" s="217"/>
      <c r="J82" s="234" t="str">
        <f>中間・完了検査!AS49</f>
        <v/>
      </c>
    </row>
    <row r="83" spans="2:10" ht="19.5" thickBot="1">
      <c r="C83" s="8"/>
    </row>
    <row r="84" spans="2:10" ht="20.25" thickBot="1">
      <c r="B84" s="15">
        <v>5</v>
      </c>
      <c r="C84" s="8" t="s">
        <v>98</v>
      </c>
      <c r="E84" s="49" t="s">
        <v>136</v>
      </c>
      <c r="J84" s="21" t="str">
        <f>中間・完了検査!AY49</f>
        <v/>
      </c>
    </row>
    <row r="85" spans="2:10" ht="19.5" thickBot="1">
      <c r="B85" s="15"/>
      <c r="C85" s="8"/>
    </row>
    <row r="86" spans="2:10" ht="30" customHeight="1" thickBot="1">
      <c r="B86" s="15">
        <v>6</v>
      </c>
      <c r="C86" s="8" t="s">
        <v>252</v>
      </c>
      <c r="D86" s="222"/>
      <c r="E86" s="49" t="s">
        <v>136</v>
      </c>
      <c r="J86" s="21" t="str">
        <f>中間・完了検査!BC49</f>
        <v/>
      </c>
    </row>
    <row r="87" spans="2:10" ht="19.5" thickBot="1">
      <c r="C87" s="8"/>
    </row>
    <row r="88" spans="2:10" ht="34.5" customHeight="1" thickBot="1">
      <c r="B88" s="15">
        <v>7</v>
      </c>
      <c r="C88" s="8" t="s">
        <v>250</v>
      </c>
      <c r="D88" s="222"/>
      <c r="E88" s="49" t="s">
        <v>136</v>
      </c>
      <c r="J88" s="21" t="str">
        <f>中間・完了検査!BE49</f>
        <v/>
      </c>
    </row>
    <row r="89" spans="2:10" ht="12" customHeight="1" thickBot="1">
      <c r="C89" s="8"/>
    </row>
    <row r="90" spans="2:10" ht="20.25" thickBot="1">
      <c r="B90" s="15">
        <v>8</v>
      </c>
      <c r="C90" s="4" t="s">
        <v>187</v>
      </c>
      <c r="E90" s="49"/>
      <c r="F90" s="6"/>
      <c r="G90" s="6"/>
      <c r="H90" s="6"/>
      <c r="J90" s="21" t="str">
        <f>中間・完了検査!BF49</f>
        <v/>
      </c>
    </row>
    <row r="91" spans="2:10" ht="19.5" thickBot="1">
      <c r="B91" s="39"/>
      <c r="C91" s="40"/>
      <c r="D91" s="40"/>
      <c r="E91" s="40"/>
      <c r="F91" s="40"/>
      <c r="G91" s="40"/>
      <c r="H91" s="40"/>
      <c r="I91" s="40"/>
      <c r="J91" s="40"/>
    </row>
    <row r="92" spans="2:10" ht="20.25" thickBot="1">
      <c r="B92" s="24" t="s">
        <v>210</v>
      </c>
      <c r="C92" s="3" t="s">
        <v>194</v>
      </c>
      <c r="G92" s="3" t="s">
        <v>5</v>
      </c>
      <c r="H92" s="287">
        <f>中間・完了検査!BG48</f>
        <v>0</v>
      </c>
      <c r="I92" s="288"/>
      <c r="J92" s="289"/>
    </row>
    <row r="93" spans="2:10">
      <c r="C93" s="3"/>
      <c r="G93" s="3"/>
    </row>
    <row r="94" spans="2:10" ht="9.75" customHeight="1">
      <c r="C94" s="3"/>
      <c r="G94" s="3"/>
    </row>
    <row r="95" spans="2:10" ht="19.5" thickBot="1"/>
    <row r="96" spans="2:10" ht="20.25" thickBot="1">
      <c r="B96" s="15">
        <v>1</v>
      </c>
      <c r="C96" s="8" t="s">
        <v>205</v>
      </c>
      <c r="D96" s="6" t="s">
        <v>4</v>
      </c>
      <c r="E96" s="241" t="str">
        <f>IF(OR(E69="", E78=""), "", E69-E78)</f>
        <v/>
      </c>
      <c r="F96" s="2" t="s">
        <v>95</v>
      </c>
      <c r="H96" s="293" t="s">
        <v>1</v>
      </c>
      <c r="I96" s="294"/>
      <c r="J96" s="203" t="str">
        <f>中間・完了検査!M58</f>
        <v/>
      </c>
    </row>
    <row r="97" spans="2:10" ht="34.5" customHeight="1" thickBot="1">
      <c r="B97" s="15"/>
    </row>
    <row r="98" spans="2:10" ht="20.25" thickBot="1">
      <c r="B98" s="15">
        <v>2</v>
      </c>
      <c r="C98" s="146" t="s">
        <v>206</v>
      </c>
      <c r="E98" s="49" t="s">
        <v>136</v>
      </c>
      <c r="J98" s="21" t="str">
        <f>IF(E96=0, 0, 中間・完了検査!Q58)</f>
        <v/>
      </c>
    </row>
    <row r="99" spans="2:10" ht="7.5" customHeight="1">
      <c r="B99" s="15"/>
    </row>
    <row r="100" spans="2:10" ht="8.25" customHeight="1" thickBot="1">
      <c r="B100" s="15"/>
    </row>
    <row r="101" spans="2:10" ht="33.75" thickBot="1">
      <c r="B101" s="15">
        <v>3</v>
      </c>
      <c r="C101" s="8" t="s">
        <v>207</v>
      </c>
      <c r="D101" s="6" t="s">
        <v>4</v>
      </c>
      <c r="E101" s="238"/>
      <c r="F101" s="2" t="s">
        <v>95</v>
      </c>
      <c r="J101" s="21" t="str">
        <f>IF(E96=0, 0, 中間・完了検査!AG58)</f>
        <v/>
      </c>
    </row>
    <row r="102" spans="2:10" ht="19.5" thickBot="1">
      <c r="B102" s="15"/>
    </row>
    <row r="103" spans="2:10" ht="20.25" thickBot="1">
      <c r="B103" s="15">
        <v>4</v>
      </c>
      <c r="C103" s="8" t="s">
        <v>208</v>
      </c>
      <c r="E103" s="49" t="s">
        <v>136</v>
      </c>
      <c r="J103" s="21" t="str">
        <f>IF(E96=0, 0, 中間・完了検査!AK58)</f>
        <v/>
      </c>
    </row>
    <row r="104" spans="2:10" ht="19.5" thickBot="1">
      <c r="B104" s="15"/>
      <c r="C104" s="8"/>
    </row>
    <row r="105" spans="2:10" ht="19.5" thickBot="1">
      <c r="B105" s="15">
        <v>5</v>
      </c>
      <c r="C105" s="8" t="s">
        <v>230</v>
      </c>
      <c r="E105" s="49" t="s">
        <v>136</v>
      </c>
    </row>
    <row r="106" spans="2:10" ht="19.5" thickBot="1">
      <c r="B106" s="15"/>
      <c r="C106" s="8"/>
    </row>
    <row r="107" spans="2:10" ht="20.25" thickBot="1">
      <c r="B107" s="15">
        <v>6</v>
      </c>
      <c r="C107" s="8" t="s">
        <v>193</v>
      </c>
      <c r="E107" s="49" t="s">
        <v>136</v>
      </c>
      <c r="I107" s="2" t="s">
        <v>242</v>
      </c>
      <c r="J107" s="234" t="str">
        <f>IF(E96=0, 0, 中間・完了検査!AO58)</f>
        <v/>
      </c>
    </row>
    <row r="108" spans="2:10" ht="19.5" thickBot="1">
      <c r="B108" s="15"/>
      <c r="C108" s="8"/>
    </row>
    <row r="109" spans="2:10" ht="20.25" thickBot="1">
      <c r="B109" s="15">
        <v>7</v>
      </c>
      <c r="C109" s="8" t="s">
        <v>98</v>
      </c>
      <c r="D109" s="222"/>
      <c r="E109" s="49" t="s">
        <v>136</v>
      </c>
      <c r="J109" s="21" t="str">
        <f>中間・完了検査!AS58</f>
        <v/>
      </c>
    </row>
    <row r="110" spans="2:10" ht="19.5" customHeight="1" thickBot="1">
      <c r="B110" s="15"/>
    </row>
    <row r="111" spans="2:10" ht="34.5" customHeight="1" thickBot="1">
      <c r="B111" s="15">
        <v>8</v>
      </c>
      <c r="C111" s="8" t="s">
        <v>252</v>
      </c>
      <c r="D111" s="222"/>
      <c r="E111" s="49" t="s">
        <v>136</v>
      </c>
      <c r="J111" s="21" t="str">
        <f>IF(E96=0, 0, 中間・完了検査!AY58)</f>
        <v/>
      </c>
    </row>
    <row r="112" spans="2:10" ht="19.5" thickBot="1">
      <c r="B112" s="15"/>
    </row>
    <row r="113" spans="2:16" ht="30.75" customHeight="1" thickBot="1">
      <c r="B113" s="15">
        <v>9</v>
      </c>
      <c r="C113" s="8" t="s">
        <v>250</v>
      </c>
      <c r="D113" s="222"/>
      <c r="E113" s="49" t="s">
        <v>136</v>
      </c>
      <c r="J113" s="21" t="str">
        <f>IF(E96=0, 0, 中間・完了検査!BC58)</f>
        <v/>
      </c>
    </row>
    <row r="114" spans="2:16" ht="19.5" thickBot="1">
      <c r="B114" s="15"/>
    </row>
    <row r="115" spans="2:16" ht="19.5" thickBot="1">
      <c r="B115" s="15">
        <v>10</v>
      </c>
      <c r="C115" s="4" t="s">
        <v>187</v>
      </c>
      <c r="E115" s="49"/>
      <c r="J115" s="233" t="str">
        <f>中間・完了検査!BC58</f>
        <v/>
      </c>
    </row>
    <row r="116" spans="2:16" ht="19.5" thickBot="1">
      <c r="B116" s="212"/>
      <c r="C116" s="40"/>
      <c r="D116" s="40"/>
      <c r="E116" s="40"/>
      <c r="F116" s="40"/>
      <c r="G116" s="40"/>
      <c r="H116" s="40"/>
      <c r="I116" s="40"/>
      <c r="J116" s="40"/>
    </row>
    <row r="117" spans="2:16" ht="20.25" thickBot="1">
      <c r="B117" s="24" t="s">
        <v>210</v>
      </c>
      <c r="C117" s="207" t="s">
        <v>225</v>
      </c>
      <c r="G117" s="3" t="s">
        <v>5</v>
      </c>
      <c r="H117" s="287">
        <f>中間・完了検査!BD58</f>
        <v>0</v>
      </c>
      <c r="I117" s="288"/>
      <c r="J117" s="289"/>
    </row>
    <row r="121" spans="2:16" ht="29.45" customHeight="1">
      <c r="B121" s="263" t="s">
        <v>174</v>
      </c>
      <c r="C121" s="263"/>
      <c r="D121" s="263"/>
      <c r="E121" s="263"/>
      <c r="F121" s="263"/>
      <c r="G121" s="263"/>
      <c r="H121" s="263"/>
      <c r="I121" s="263"/>
      <c r="J121" s="263"/>
      <c r="K121" s="263"/>
      <c r="L121" s="263"/>
      <c r="M121" s="1"/>
      <c r="N121" s="1"/>
      <c r="O121" s="1"/>
      <c r="P121" s="1"/>
    </row>
    <row r="122" spans="2:16" ht="19.5" thickBot="1"/>
    <row r="123" spans="2:16" ht="20.45" customHeight="1" thickBot="1">
      <c r="B123" s="3">
        <v>1</v>
      </c>
      <c r="C123" s="146" t="s">
        <v>172</v>
      </c>
      <c r="E123" s="49" t="s">
        <v>136</v>
      </c>
      <c r="H123" s="157" t="s">
        <v>131</v>
      </c>
      <c r="J123" s="157" t="s">
        <v>132</v>
      </c>
    </row>
    <row r="124" spans="2:16" ht="20.45" customHeight="1" thickBot="1">
      <c r="B124" s="3"/>
      <c r="C124" s="146" t="s">
        <v>206</v>
      </c>
      <c r="E124" s="49" t="s">
        <v>136</v>
      </c>
      <c r="H124" s="44" t="str">
        <f>IF(E123="■", 基本手数料!M29*算定表!E125, "")</f>
        <v/>
      </c>
      <c r="J124" s="44" t="str">
        <f>IF(E123="■",中間・完了検査!AG25*E125+ IF(E124="■", 12000*算定表!E125, 0), "")</f>
        <v/>
      </c>
    </row>
    <row r="125" spans="2:16" ht="20.45" customHeight="1" thickBot="1">
      <c r="C125" s="4" t="s">
        <v>130</v>
      </c>
      <c r="E125" s="49"/>
      <c r="H125" s="44" t="str">
        <f>IF(E126="書面",1000,"")</f>
        <v/>
      </c>
      <c r="J125" s="44" t="str">
        <f>IF(E127="書面",1000,"")</f>
        <v/>
      </c>
    </row>
    <row r="126" spans="2:16" ht="20.45" customHeight="1" thickBot="1">
      <c r="C126" s="4" t="s">
        <v>227</v>
      </c>
      <c r="E126" s="49"/>
      <c r="G126" s="47" t="str">
        <f>"合計"</f>
        <v>合計</v>
      </c>
      <c r="H126" s="48">
        <f>SUM(H124:H125)</f>
        <v>0</v>
      </c>
      <c r="J126" s="48">
        <f>SUM(J124:J125)</f>
        <v>0</v>
      </c>
    </row>
    <row r="127" spans="2:16" ht="20.45" customHeight="1" thickBot="1">
      <c r="C127" s="4" t="s">
        <v>228</v>
      </c>
      <c r="E127" s="49"/>
    </row>
    <row r="128" spans="2:16" ht="14.25" customHeight="1" thickBot="1"/>
    <row r="129" spans="2:16" ht="19.5" thickBot="1">
      <c r="B129" s="3">
        <v>2</v>
      </c>
      <c r="C129" s="4" t="s">
        <v>129</v>
      </c>
      <c r="E129" s="49" t="s">
        <v>136</v>
      </c>
    </row>
    <row r="130" spans="2:16" ht="20.25" thickBot="1">
      <c r="B130" s="3"/>
      <c r="C130" s="146" t="s">
        <v>206</v>
      </c>
      <c r="E130" s="49" t="s">
        <v>136</v>
      </c>
      <c r="H130" s="45" t="str">
        <f>IF(E129="■",基本手数料!M30,"")</f>
        <v/>
      </c>
    </row>
    <row r="131" spans="2:16" ht="20.25" thickBot="1">
      <c r="C131" s="4" t="s">
        <v>128</v>
      </c>
      <c r="E131" s="49" t="s">
        <v>136</v>
      </c>
      <c r="H131" s="46" t="str">
        <f>IF(AND(E129="■",E131="■"),基本手数料!U30,"")</f>
        <v/>
      </c>
      <c r="J131" s="45" t="str">
        <f>IF(E129="■", 中間・完了検査!AG26 + IF(E130="■", 14000, 0), "")</f>
        <v/>
      </c>
    </row>
    <row r="132" spans="2:16" ht="20.25" thickBot="1">
      <c r="C132" s="4" t="s">
        <v>227</v>
      </c>
      <c r="E132" s="49"/>
      <c r="H132" s="44" t="str">
        <f>IF(E132="書面",1000,"")</f>
        <v/>
      </c>
      <c r="J132" s="44" t="str">
        <f>IF(E133="書面",1000,"")</f>
        <v/>
      </c>
    </row>
    <row r="133" spans="2:16" ht="20.25" thickBot="1">
      <c r="C133" s="4" t="s">
        <v>228</v>
      </c>
      <c r="E133" s="49"/>
      <c r="G133" s="47" t="str">
        <f>"合計"</f>
        <v>合計</v>
      </c>
      <c r="H133" s="48">
        <f>SUM(H130:H132)</f>
        <v>0</v>
      </c>
      <c r="J133" s="48">
        <f>SUM(J131:J132)</f>
        <v>0</v>
      </c>
    </row>
    <row r="134" spans="2:16">
      <c r="G134" s="3"/>
    </row>
    <row r="136" spans="2:16" ht="29.45" customHeight="1" thickBot="1">
      <c r="B136" s="245" t="s">
        <v>167</v>
      </c>
      <c r="C136" s="245"/>
      <c r="D136" s="245"/>
      <c r="E136" s="245"/>
      <c r="F136" s="245"/>
      <c r="G136" s="245"/>
      <c r="H136" s="245"/>
      <c r="I136" s="245"/>
      <c r="J136" s="245"/>
      <c r="K136" s="245"/>
      <c r="L136" s="245"/>
      <c r="M136" s="1"/>
      <c r="N136" s="1"/>
      <c r="O136" s="1"/>
      <c r="P136" s="1"/>
    </row>
    <row r="137" spans="2:16" ht="19.5" thickTop="1"/>
  </sheetData>
  <sheetProtection algorithmName="SHA-512" hashValue="HG6/UgvCOyqCjx8n531/vXApoZbI5ZFke6fkf7wrNuCD66cy/S25CtzRopfKh+GHv7l1b3zQUpEdRRG4W3qXnA==" saltValue="3H6C7gk2KcXuApBrLEDnvA==" spinCount="100000" sheet="1" formatCells="0" selectLockedCells="1"/>
  <protectedRanges>
    <protectedRange sqref="E14:H18 E101 E73:H77 E78 G78" name="範囲2"/>
    <protectedRange sqref="E6 E123:E124 E41 E8 E11 E69 E96 E129:E131" name="範囲1"/>
    <protectedRange sqref="E21" name="範囲3"/>
    <protectedRange sqref="G23" name="範囲4"/>
    <protectedRange sqref="G25" name="範囲5"/>
    <protectedRange sqref="G27" name="範囲6"/>
    <protectedRange sqref="E31 E33 E61 E115 E126:E127 E132:E133 E90" name="範囲7"/>
    <protectedRange sqref="E42 E47" name="範囲8"/>
    <protectedRange sqref="E44 E51 E49 E80" name="範囲9"/>
    <protectedRange sqref="E46" name="範囲10"/>
    <protectedRange sqref="E53 E82 E98 E103 E111 E84 E86 E105 E107 E109 E113 E88" name="範囲11"/>
    <protectedRange sqref="E55 E57 E59" name="範囲12"/>
    <protectedRange sqref="E56" name="範囲13"/>
    <protectedRange sqref="E125" name="範囲14"/>
  </protectedRanges>
  <mergeCells count="45">
    <mergeCell ref="H117:J117"/>
    <mergeCell ref="J73:J77"/>
    <mergeCell ref="B3:L3"/>
    <mergeCell ref="H11:I11"/>
    <mergeCell ref="G29:H29"/>
    <mergeCell ref="G27:H27"/>
    <mergeCell ref="C8:C9"/>
    <mergeCell ref="H8:I8"/>
    <mergeCell ref="H40:H41"/>
    <mergeCell ref="J50:J52"/>
    <mergeCell ref="F71:F72"/>
    <mergeCell ref="H71:H72"/>
    <mergeCell ref="H92:J92"/>
    <mergeCell ref="H96:I96"/>
    <mergeCell ref="B66:L66"/>
    <mergeCell ref="G71:G72"/>
    <mergeCell ref="J71:J72"/>
    <mergeCell ref="C71:C72"/>
    <mergeCell ref="E71:E72"/>
    <mergeCell ref="I71:I72"/>
    <mergeCell ref="B68:B69"/>
    <mergeCell ref="N17:P22"/>
    <mergeCell ref="N23:P26"/>
    <mergeCell ref="B13:B18"/>
    <mergeCell ref="G23:H23"/>
    <mergeCell ref="G25:H25"/>
    <mergeCell ref="C14:C16"/>
    <mergeCell ref="C68:C69"/>
    <mergeCell ref="I50:I52"/>
    <mergeCell ref="B136:L136"/>
    <mergeCell ref="S13:U13"/>
    <mergeCell ref="D19:E19"/>
    <mergeCell ref="F19:J19"/>
    <mergeCell ref="H35:I35"/>
    <mergeCell ref="B42:B43"/>
    <mergeCell ref="C42:C43"/>
    <mergeCell ref="E35:F35"/>
    <mergeCell ref="I54:I55"/>
    <mergeCell ref="J54:J55"/>
    <mergeCell ref="B38:L38"/>
    <mergeCell ref="I40:I41"/>
    <mergeCell ref="J40:J41"/>
    <mergeCell ref="H46:H51"/>
    <mergeCell ref="B121:L121"/>
    <mergeCell ref="B71:B72"/>
  </mergeCells>
  <phoneticPr fontId="1"/>
  <conditionalFormatting sqref="E88">
    <cfRule type="expression" dxfId="7" priority="1">
      <formula>$E$96=0</formula>
    </cfRule>
  </conditionalFormatting>
  <conditionalFormatting sqref="E98">
    <cfRule type="expression" dxfId="6" priority="12">
      <formula>$E$96=0</formula>
    </cfRule>
  </conditionalFormatting>
  <conditionalFormatting sqref="E101">
    <cfRule type="expression" dxfId="5" priority="11">
      <formula>$E$96=0</formula>
    </cfRule>
  </conditionalFormatting>
  <conditionalFormatting sqref="E103">
    <cfRule type="expression" dxfId="4" priority="10">
      <formula>$E$96=0</formula>
    </cfRule>
  </conditionalFormatting>
  <conditionalFormatting sqref="E105">
    <cfRule type="expression" dxfId="3" priority="7">
      <formula>$E$96=0</formula>
    </cfRule>
  </conditionalFormatting>
  <conditionalFormatting sqref="E107">
    <cfRule type="expression" dxfId="2" priority="4">
      <formula>$E$96=0</formula>
    </cfRule>
  </conditionalFormatting>
  <conditionalFormatting sqref="E111">
    <cfRule type="expression" dxfId="1" priority="3">
      <formula>$E$96=0</formula>
    </cfRule>
  </conditionalFormatting>
  <conditionalFormatting sqref="E113">
    <cfRule type="expression" dxfId="0" priority="2">
      <formula>$E$96=0</formula>
    </cfRule>
  </conditionalFormatting>
  <dataValidations count="3">
    <dataValidation type="list" allowBlank="1" showInputMessage="1" showErrorMessage="1" sqref="E55 E41 E21 E11 E44 E46 E53 E123:E124 E57 E6 E31 E111 E98 E86 E129:E131 E51 E49 E82 E80 E84 E103 E105 E107 E109 E113 E59 E88" xr:uid="{4F91EE95-EDB4-46EA-B91F-D00E954BFC1A}">
      <formula1>"■,□"</formula1>
    </dataValidation>
    <dataValidation type="list" allowBlank="1" showInputMessage="1" showErrorMessage="1" sqref="F14:H18 F73:F77 H73:H77" xr:uid="{F0C8F69C-BF82-4DE1-B37C-4B679BC33BE5}">
      <formula1>"　,■"</formula1>
    </dataValidation>
    <dataValidation type="list" allowBlank="1" showInputMessage="1" showErrorMessage="1" sqref="E33 E61 E115 E126:E127 E132:E133 E90" xr:uid="{4A998DD1-3343-41B5-A5E3-F80DD10FB762}">
      <formula1>"書面,電子"</formula1>
    </dataValidation>
  </dataValidations>
  <hyperlinks>
    <hyperlink ref="J115" r:id="rId1" display="\\192.168.0.237\Share\Essenz\Server_exercise" xr:uid="{7FC33891-C566-4573-892B-8A7D5DC3D4A0}"/>
  </hyperlinks>
  <pageMargins left="0.78740157480314965" right="0.39370078740157483" top="0.98425196850393704" bottom="0.39370078740157483" header="0.31496062992125984" footer="0.31496062992125984"/>
  <pageSetup paperSize="9" scale="65" fitToHeight="0" orientation="portrait" r:id="rId2"/>
  <rowBreaks count="2" manualBreakCount="2">
    <brk id="64" max="16383" man="1"/>
    <brk id="119" max="16383" man="1"/>
  </rowBreaks>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4202-408F-47D0-A87A-5D90E7688B89}">
  <sheetPr>
    <pageSetUpPr fitToPage="1"/>
  </sheetPr>
  <dimension ref="A1:GW203"/>
  <sheetViews>
    <sheetView showGridLines="0" showRowColHeaders="0" zoomScaleNormal="100" workbookViewId="0">
      <selection activeCell="S5" sqref="S5"/>
    </sheetView>
  </sheetViews>
  <sheetFormatPr defaultColWidth="3.125" defaultRowHeight="16.5"/>
  <cols>
    <col min="1" max="1" width="3.125" style="58" customWidth="1"/>
    <col min="2" max="2" width="4.125" style="58" customWidth="1"/>
    <col min="3" max="5" width="3.125" style="58"/>
    <col min="6" max="6" width="4.125" style="58" customWidth="1"/>
    <col min="7" max="7" width="3.125" style="58" customWidth="1"/>
    <col min="8" max="16384" width="3.125" style="58"/>
  </cols>
  <sheetData>
    <row r="1" spans="1:100" ht="30" customHeight="1">
      <c r="A1" s="53" t="s">
        <v>35</v>
      </c>
      <c r="B1" s="54"/>
      <c r="C1" s="55"/>
      <c r="D1" s="55"/>
      <c r="E1" s="55"/>
      <c r="F1" s="55"/>
      <c r="G1" s="55"/>
      <c r="H1" s="55"/>
      <c r="I1" s="55"/>
      <c r="J1" s="55"/>
      <c r="K1" s="55"/>
      <c r="L1" s="55"/>
      <c r="M1" s="54"/>
      <c r="N1" s="54"/>
      <c r="O1" s="54"/>
      <c r="P1" s="54"/>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6"/>
      <c r="AR1" s="56"/>
      <c r="AS1" s="56"/>
      <c r="AT1" s="56"/>
      <c r="AU1" s="56"/>
      <c r="AV1" s="57" t="s">
        <v>36</v>
      </c>
      <c r="AZ1" s="59"/>
      <c r="BA1" s="59"/>
      <c r="BB1" s="59"/>
    </row>
    <row r="2" spans="1:100" ht="6" customHeight="1">
      <c r="M2" s="60"/>
      <c r="N2" s="60"/>
      <c r="O2" s="60"/>
      <c r="P2" s="60"/>
      <c r="Q2" s="60"/>
      <c r="R2" s="60"/>
      <c r="S2" s="60"/>
      <c r="T2" s="60"/>
      <c r="U2" s="60"/>
      <c r="V2" s="60"/>
      <c r="W2" s="60"/>
      <c r="X2" s="60"/>
    </row>
    <row r="3" spans="1:100" ht="18" customHeight="1">
      <c r="A3" s="61" t="s">
        <v>37</v>
      </c>
      <c r="B3" s="62" t="s">
        <v>38</v>
      </c>
      <c r="M3" s="63"/>
      <c r="N3" s="63"/>
      <c r="O3" s="63"/>
      <c r="P3" s="63"/>
      <c r="Q3" s="60"/>
      <c r="R3" s="60"/>
      <c r="S3" s="60"/>
      <c r="T3" s="60"/>
      <c r="U3" s="60"/>
      <c r="V3" s="60"/>
      <c r="W3" s="60"/>
      <c r="X3" s="60"/>
      <c r="BC3" s="64"/>
      <c r="BD3" s="62"/>
    </row>
    <row r="4" spans="1:100" ht="6" customHeight="1">
      <c r="N4" s="60"/>
      <c r="O4" s="60"/>
      <c r="P4" s="60"/>
      <c r="Q4" s="60"/>
      <c r="R4" s="60"/>
      <c r="S4" s="60"/>
      <c r="T4" s="60"/>
      <c r="U4" s="60"/>
      <c r="V4" s="60"/>
      <c r="W4" s="60"/>
      <c r="X4" s="60"/>
      <c r="Y4" s="60"/>
      <c r="BE4" s="62"/>
    </row>
    <row r="5" spans="1:100" ht="18" customHeight="1">
      <c r="A5" s="65" t="s">
        <v>39</v>
      </c>
      <c r="B5" s="66" t="s">
        <v>40</v>
      </c>
      <c r="E5" s="67"/>
      <c r="F5" s="60"/>
      <c r="G5" s="60"/>
      <c r="H5" s="60"/>
      <c r="I5" s="60"/>
      <c r="J5" s="60"/>
      <c r="K5" s="60"/>
      <c r="L5" s="60"/>
      <c r="M5" s="60"/>
      <c r="N5" s="60"/>
      <c r="O5" s="60"/>
      <c r="P5" s="60"/>
      <c r="Q5" s="60"/>
      <c r="R5" s="60"/>
      <c r="S5" s="60"/>
      <c r="T5" s="60"/>
      <c r="U5" s="60"/>
      <c r="V5" s="60"/>
      <c r="W5" s="60"/>
      <c r="X5" s="60"/>
      <c r="BC5" s="64"/>
      <c r="BD5" s="62"/>
    </row>
    <row r="6" spans="1:100" ht="6" customHeight="1">
      <c r="M6" s="60"/>
      <c r="N6" s="60"/>
      <c r="O6" s="60"/>
      <c r="P6" s="60"/>
      <c r="Q6" s="60"/>
      <c r="R6" s="60"/>
      <c r="S6" s="60"/>
      <c r="T6" s="60"/>
      <c r="U6" s="60"/>
      <c r="V6" s="60"/>
      <c r="W6" s="60"/>
      <c r="X6" s="60"/>
      <c r="BD6" s="62"/>
    </row>
    <row r="7" spans="1:100" ht="18" customHeight="1">
      <c r="A7" s="428" t="s">
        <v>41</v>
      </c>
      <c r="B7" s="429"/>
      <c r="C7" s="429"/>
      <c r="D7" s="429"/>
      <c r="E7" s="429"/>
      <c r="F7" s="429"/>
      <c r="G7" s="429"/>
      <c r="H7" s="430"/>
      <c r="I7" s="373" t="s">
        <v>42</v>
      </c>
      <c r="J7" s="374"/>
      <c r="K7" s="374"/>
      <c r="L7" s="374"/>
      <c r="M7" s="374"/>
      <c r="N7" s="374"/>
      <c r="O7" s="374"/>
      <c r="P7" s="375"/>
      <c r="Q7" s="376" t="s">
        <v>176</v>
      </c>
      <c r="R7" s="377"/>
      <c r="S7" s="377"/>
      <c r="T7" s="378"/>
      <c r="U7" s="379" t="s">
        <v>43</v>
      </c>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1"/>
    </row>
    <row r="8" spans="1:100" ht="18" customHeight="1">
      <c r="A8" s="431"/>
      <c r="B8" s="432"/>
      <c r="C8" s="432"/>
      <c r="D8" s="432"/>
      <c r="E8" s="432"/>
      <c r="F8" s="432"/>
      <c r="G8" s="432"/>
      <c r="H8" s="433"/>
      <c r="I8" s="382" t="s">
        <v>177</v>
      </c>
      <c r="J8" s="383"/>
      <c r="K8" s="383"/>
      <c r="L8" s="384"/>
      <c r="M8" s="388" t="s">
        <v>45</v>
      </c>
      <c r="N8" s="389"/>
      <c r="O8" s="389"/>
      <c r="P8" s="390"/>
      <c r="Q8" s="394" t="s">
        <v>178</v>
      </c>
      <c r="R8" s="395"/>
      <c r="S8" s="395"/>
      <c r="T8" s="396"/>
      <c r="U8" s="400" t="s">
        <v>46</v>
      </c>
      <c r="V8" s="401"/>
      <c r="W8" s="401"/>
      <c r="X8" s="401"/>
      <c r="Y8" s="402" t="s">
        <v>47</v>
      </c>
      <c r="Z8" s="401"/>
      <c r="AA8" s="401"/>
      <c r="AB8" s="403"/>
      <c r="AC8" s="402" t="s">
        <v>179</v>
      </c>
      <c r="AD8" s="401"/>
      <c r="AE8" s="401"/>
      <c r="AF8" s="403"/>
      <c r="AG8" s="402" t="s">
        <v>49</v>
      </c>
      <c r="AH8" s="401"/>
      <c r="AI8" s="401"/>
      <c r="AJ8" s="403"/>
      <c r="AK8" s="402" t="s">
        <v>50</v>
      </c>
      <c r="AL8" s="401"/>
      <c r="AM8" s="401"/>
      <c r="AN8" s="403"/>
      <c r="AO8" s="402" t="s">
        <v>115</v>
      </c>
      <c r="AP8" s="401"/>
      <c r="AQ8" s="401"/>
      <c r="AR8" s="403"/>
      <c r="AS8" s="407" t="s">
        <v>116</v>
      </c>
      <c r="AT8" s="408"/>
      <c r="AU8" s="408"/>
      <c r="AV8" s="408"/>
      <c r="AW8" s="409"/>
      <c r="AX8" s="402" t="s">
        <v>53</v>
      </c>
      <c r="AY8" s="401"/>
      <c r="AZ8" s="401"/>
      <c r="BA8" s="401"/>
      <c r="BB8" s="402" t="s">
        <v>180</v>
      </c>
      <c r="BC8" s="401"/>
      <c r="BD8" s="401"/>
      <c r="BE8" s="410"/>
    </row>
    <row r="9" spans="1:100" ht="18" customHeight="1" thickBot="1">
      <c r="A9" s="434"/>
      <c r="B9" s="435"/>
      <c r="C9" s="435"/>
      <c r="D9" s="435"/>
      <c r="E9" s="435"/>
      <c r="F9" s="435"/>
      <c r="G9" s="435"/>
      <c r="H9" s="436"/>
      <c r="I9" s="385"/>
      <c r="J9" s="386"/>
      <c r="K9" s="386"/>
      <c r="L9" s="387"/>
      <c r="M9" s="391"/>
      <c r="N9" s="392"/>
      <c r="O9" s="392"/>
      <c r="P9" s="393"/>
      <c r="Q9" s="397"/>
      <c r="R9" s="398"/>
      <c r="S9" s="398"/>
      <c r="T9" s="399"/>
      <c r="U9" s="369" t="s">
        <v>181</v>
      </c>
      <c r="V9" s="370"/>
      <c r="W9" s="370"/>
      <c r="X9" s="370"/>
      <c r="Y9" s="371" t="s">
        <v>117</v>
      </c>
      <c r="Z9" s="370"/>
      <c r="AA9" s="370"/>
      <c r="AB9" s="372"/>
      <c r="AC9" s="371" t="s">
        <v>181</v>
      </c>
      <c r="AD9" s="370"/>
      <c r="AE9" s="370"/>
      <c r="AF9" s="372"/>
      <c r="AG9" s="371" t="s">
        <v>56</v>
      </c>
      <c r="AH9" s="370"/>
      <c r="AI9" s="370"/>
      <c r="AJ9" s="372"/>
      <c r="AK9" s="371" t="s">
        <v>57</v>
      </c>
      <c r="AL9" s="370"/>
      <c r="AM9" s="370"/>
      <c r="AN9" s="372"/>
      <c r="AO9" s="371"/>
      <c r="AP9" s="370"/>
      <c r="AQ9" s="370"/>
      <c r="AR9" s="372"/>
      <c r="AS9" s="404" t="s">
        <v>118</v>
      </c>
      <c r="AT9" s="405"/>
      <c r="AU9" s="405"/>
      <c r="AV9" s="405"/>
      <c r="AW9" s="406"/>
      <c r="AX9" s="371" t="s">
        <v>59</v>
      </c>
      <c r="AY9" s="370"/>
      <c r="AZ9" s="370"/>
      <c r="BA9" s="370"/>
      <c r="BB9" s="371" t="s">
        <v>182</v>
      </c>
      <c r="BC9" s="370"/>
      <c r="BD9" s="370"/>
      <c r="BE9" s="411"/>
    </row>
    <row r="10" spans="1:100" ht="18" customHeight="1" thickTop="1">
      <c r="A10" s="424">
        <v>0</v>
      </c>
      <c r="B10" s="425"/>
      <c r="C10" s="426"/>
      <c r="D10" s="426"/>
      <c r="E10" s="425">
        <v>100</v>
      </c>
      <c r="F10" s="425"/>
      <c r="G10" s="426" t="s">
        <v>60</v>
      </c>
      <c r="H10" s="427"/>
      <c r="I10" s="415">
        <v>24000</v>
      </c>
      <c r="J10" s="416"/>
      <c r="K10" s="416"/>
      <c r="L10" s="173" t="s">
        <v>61</v>
      </c>
      <c r="M10" s="417">
        <v>33000</v>
      </c>
      <c r="N10" s="416"/>
      <c r="O10" s="416"/>
      <c r="P10" s="174" t="s">
        <v>61</v>
      </c>
      <c r="Q10" s="363">
        <v>5000</v>
      </c>
      <c r="R10" s="418"/>
      <c r="S10" s="418"/>
      <c r="T10" s="360" t="s">
        <v>61</v>
      </c>
      <c r="U10" s="419">
        <v>38000</v>
      </c>
      <c r="V10" s="418"/>
      <c r="W10" s="418"/>
      <c r="X10" s="175" t="s">
        <v>61</v>
      </c>
      <c r="Y10" s="332">
        <v>20000</v>
      </c>
      <c r="Z10" s="327"/>
      <c r="AA10" s="327"/>
      <c r="AB10" s="364" t="s">
        <v>61</v>
      </c>
      <c r="AC10" s="365">
        <v>48000</v>
      </c>
      <c r="AD10" s="366"/>
      <c r="AE10" s="366"/>
      <c r="AF10" s="364" t="s">
        <v>61</v>
      </c>
      <c r="AG10" s="365">
        <v>48000</v>
      </c>
      <c r="AH10" s="366"/>
      <c r="AI10" s="366"/>
      <c r="AJ10" s="364" t="s">
        <v>61</v>
      </c>
      <c r="AK10" s="332">
        <v>10000</v>
      </c>
      <c r="AL10" s="327"/>
      <c r="AM10" s="327"/>
      <c r="AN10" s="364" t="s">
        <v>61</v>
      </c>
      <c r="AO10" s="332">
        <v>12000</v>
      </c>
      <c r="AP10" s="327"/>
      <c r="AQ10" s="327"/>
      <c r="AR10" s="364" t="s">
        <v>61</v>
      </c>
      <c r="AS10" s="332">
        <v>48000</v>
      </c>
      <c r="AT10" s="327"/>
      <c r="AU10" s="327"/>
      <c r="AV10" s="165"/>
      <c r="AW10" s="364" t="s">
        <v>61</v>
      </c>
      <c r="AX10" s="365">
        <v>10000</v>
      </c>
      <c r="AY10" s="366"/>
      <c r="AZ10" s="366"/>
      <c r="BA10" s="367" t="s">
        <v>61</v>
      </c>
      <c r="BB10" s="332">
        <v>5000</v>
      </c>
      <c r="BC10" s="327"/>
      <c r="BD10" s="327"/>
      <c r="BE10" s="360" t="s">
        <v>183</v>
      </c>
      <c r="BF10" s="72"/>
      <c r="BH10" s="73"/>
      <c r="BI10" s="74"/>
      <c r="BJ10" s="72"/>
      <c r="BK10" s="72"/>
      <c r="BL10" s="75"/>
      <c r="BM10" s="76"/>
      <c r="BN10" s="76"/>
      <c r="BO10" s="76"/>
      <c r="BP10" s="71"/>
      <c r="BR10" s="72"/>
      <c r="BT10" s="73"/>
      <c r="BU10" s="74"/>
      <c r="BV10" s="75"/>
      <c r="BW10" s="75"/>
      <c r="BX10" s="75"/>
      <c r="BY10" s="75"/>
      <c r="BZ10" s="75"/>
      <c r="CA10" s="75"/>
      <c r="CB10" s="71"/>
      <c r="CD10" s="72"/>
      <c r="CF10" s="73"/>
      <c r="CG10" s="74"/>
      <c r="CH10" s="75"/>
      <c r="CI10" s="75"/>
      <c r="CJ10" s="75"/>
      <c r="CK10" s="75"/>
      <c r="CL10" s="75"/>
      <c r="CM10" s="75"/>
      <c r="CN10" s="71"/>
      <c r="CP10" s="72"/>
      <c r="CR10" s="73"/>
      <c r="CS10" s="74"/>
      <c r="CT10" s="75"/>
      <c r="CU10" s="75"/>
      <c r="CV10" s="75"/>
    </row>
    <row r="11" spans="1:100" ht="18" customHeight="1">
      <c r="A11" s="420">
        <v>100.001</v>
      </c>
      <c r="B11" s="421"/>
      <c r="C11" s="422" t="s">
        <v>62</v>
      </c>
      <c r="D11" s="422"/>
      <c r="E11" s="421">
        <v>200</v>
      </c>
      <c r="F11" s="421"/>
      <c r="G11" s="422" t="s">
        <v>60</v>
      </c>
      <c r="H11" s="423"/>
      <c r="I11" s="350">
        <v>33000</v>
      </c>
      <c r="J11" s="340"/>
      <c r="K11" s="340"/>
      <c r="L11" s="173" t="s">
        <v>61</v>
      </c>
      <c r="M11" s="339">
        <v>46000</v>
      </c>
      <c r="N11" s="340"/>
      <c r="O11" s="340"/>
      <c r="P11" s="176" t="s">
        <v>61</v>
      </c>
      <c r="Q11" s="363">
        <v>5000</v>
      </c>
      <c r="R11" s="354"/>
      <c r="S11" s="354"/>
      <c r="T11" s="358"/>
      <c r="U11" s="332">
        <v>38000</v>
      </c>
      <c r="V11" s="327"/>
      <c r="W11" s="327"/>
      <c r="X11" s="177" t="s">
        <v>61</v>
      </c>
      <c r="Y11" s="332">
        <v>20000</v>
      </c>
      <c r="Z11" s="327"/>
      <c r="AA11" s="327"/>
      <c r="AB11" s="334"/>
      <c r="AC11" s="351"/>
      <c r="AD11" s="352"/>
      <c r="AE11" s="352"/>
      <c r="AF11" s="334"/>
      <c r="AG11" s="351"/>
      <c r="AH11" s="352"/>
      <c r="AI11" s="352"/>
      <c r="AJ11" s="334"/>
      <c r="AK11" s="332">
        <v>10000</v>
      </c>
      <c r="AL11" s="327"/>
      <c r="AM11" s="327"/>
      <c r="AN11" s="334"/>
      <c r="AO11" s="332">
        <v>12000</v>
      </c>
      <c r="AP11" s="327"/>
      <c r="AQ11" s="327"/>
      <c r="AR11" s="334"/>
      <c r="AS11" s="332">
        <v>48000</v>
      </c>
      <c r="AT11" s="327"/>
      <c r="AU11" s="327"/>
      <c r="AV11" s="166"/>
      <c r="AW11" s="334"/>
      <c r="AX11" s="351"/>
      <c r="AY11" s="352"/>
      <c r="AZ11" s="352"/>
      <c r="BA11" s="342"/>
      <c r="BB11" s="332">
        <v>5000</v>
      </c>
      <c r="BC11" s="327"/>
      <c r="BD11" s="327"/>
      <c r="BE11" s="361"/>
      <c r="BF11" s="72"/>
      <c r="BH11" s="73"/>
      <c r="BI11" s="74"/>
      <c r="BJ11" s="72"/>
      <c r="BK11" s="72"/>
      <c r="BL11" s="75"/>
      <c r="BM11" s="76"/>
      <c r="BN11" s="76"/>
      <c r="BO11" s="76"/>
      <c r="BP11" s="75"/>
      <c r="BR11" s="72"/>
      <c r="BT11" s="73"/>
      <c r="BU11" s="74"/>
      <c r="BV11" s="75"/>
      <c r="BW11" s="75"/>
      <c r="BX11" s="75"/>
      <c r="BY11" s="75"/>
      <c r="BZ11" s="75"/>
      <c r="CA11" s="75"/>
      <c r="CB11" s="75"/>
      <c r="CD11" s="72"/>
      <c r="CF11" s="73"/>
      <c r="CG11" s="74"/>
      <c r="CH11" s="75"/>
      <c r="CI11" s="75"/>
      <c r="CJ11" s="75"/>
      <c r="CK11" s="75"/>
      <c r="CL11" s="75"/>
      <c r="CM11" s="75"/>
      <c r="CN11" s="75"/>
      <c r="CP11" s="72"/>
      <c r="CR11" s="73"/>
      <c r="CS11" s="74"/>
      <c r="CT11" s="75"/>
      <c r="CU11" s="75"/>
      <c r="CV11" s="75"/>
    </row>
    <row r="12" spans="1:100" ht="18" customHeight="1">
      <c r="A12" s="420">
        <v>200.001</v>
      </c>
      <c r="B12" s="421"/>
      <c r="C12" s="422" t="s">
        <v>62</v>
      </c>
      <c r="D12" s="422"/>
      <c r="E12" s="421">
        <v>300</v>
      </c>
      <c r="F12" s="421"/>
      <c r="G12" s="422" t="s">
        <v>60</v>
      </c>
      <c r="H12" s="423"/>
      <c r="I12" s="350">
        <v>45000</v>
      </c>
      <c r="J12" s="340"/>
      <c r="K12" s="340"/>
      <c r="L12" s="173" t="s">
        <v>61</v>
      </c>
      <c r="M12" s="339">
        <v>60000</v>
      </c>
      <c r="N12" s="340"/>
      <c r="O12" s="340"/>
      <c r="P12" s="176" t="s">
        <v>61</v>
      </c>
      <c r="Q12" s="363">
        <v>5000</v>
      </c>
      <c r="R12" s="354"/>
      <c r="S12" s="354"/>
      <c r="T12" s="358"/>
      <c r="U12" s="332">
        <v>43000</v>
      </c>
      <c r="V12" s="327"/>
      <c r="W12" s="327"/>
      <c r="X12" s="177" t="s">
        <v>61</v>
      </c>
      <c r="Y12" s="332">
        <v>20000</v>
      </c>
      <c r="Z12" s="327"/>
      <c r="AA12" s="327"/>
      <c r="AB12" s="334"/>
      <c r="AC12" s="351"/>
      <c r="AD12" s="352"/>
      <c r="AE12" s="352"/>
      <c r="AF12" s="334"/>
      <c r="AG12" s="351"/>
      <c r="AH12" s="352"/>
      <c r="AI12" s="352"/>
      <c r="AJ12" s="334"/>
      <c r="AK12" s="332">
        <v>10000</v>
      </c>
      <c r="AL12" s="327"/>
      <c r="AM12" s="327"/>
      <c r="AN12" s="334"/>
      <c r="AO12" s="332">
        <v>12000</v>
      </c>
      <c r="AP12" s="327"/>
      <c r="AQ12" s="327"/>
      <c r="AR12" s="334"/>
      <c r="AS12" s="332">
        <v>48000</v>
      </c>
      <c r="AT12" s="327"/>
      <c r="AU12" s="327"/>
      <c r="AV12" s="166"/>
      <c r="AW12" s="334"/>
      <c r="AX12" s="351"/>
      <c r="AY12" s="352"/>
      <c r="AZ12" s="352"/>
      <c r="BA12" s="342"/>
      <c r="BB12" s="332">
        <v>5000</v>
      </c>
      <c r="BC12" s="327"/>
      <c r="BD12" s="327"/>
      <c r="BE12" s="361"/>
      <c r="BF12" s="75"/>
      <c r="BG12" s="75"/>
      <c r="BH12" s="75"/>
      <c r="BI12" s="75"/>
      <c r="BJ12" s="75"/>
      <c r="BK12" s="75"/>
      <c r="BL12" s="75"/>
      <c r="BM12" s="76"/>
      <c r="BN12" s="76"/>
      <c r="BO12" s="76"/>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row>
    <row r="13" spans="1:100" ht="18" customHeight="1">
      <c r="A13" s="420">
        <v>300.00099999999998</v>
      </c>
      <c r="B13" s="421"/>
      <c r="C13" s="422" t="s">
        <v>62</v>
      </c>
      <c r="D13" s="422"/>
      <c r="E13" s="421">
        <v>500</v>
      </c>
      <c r="F13" s="421"/>
      <c r="G13" s="422" t="s">
        <v>60</v>
      </c>
      <c r="H13" s="423"/>
      <c r="I13" s="350">
        <v>56000</v>
      </c>
      <c r="J13" s="340"/>
      <c r="K13" s="340"/>
      <c r="L13" s="173" t="s">
        <v>61</v>
      </c>
      <c r="M13" s="339">
        <v>75000</v>
      </c>
      <c r="N13" s="340"/>
      <c r="O13" s="340"/>
      <c r="P13" s="176" t="s">
        <v>61</v>
      </c>
      <c r="Q13" s="363">
        <v>5000</v>
      </c>
      <c r="R13" s="354"/>
      <c r="S13" s="354"/>
      <c r="T13" s="358"/>
      <c r="U13" s="332">
        <v>55000</v>
      </c>
      <c r="V13" s="327"/>
      <c r="W13" s="327"/>
      <c r="X13" s="177" t="s">
        <v>61</v>
      </c>
      <c r="Y13" s="332">
        <v>20000</v>
      </c>
      <c r="Z13" s="327"/>
      <c r="AA13" s="327"/>
      <c r="AB13" s="334"/>
      <c r="AC13" s="351"/>
      <c r="AD13" s="352"/>
      <c r="AE13" s="352"/>
      <c r="AF13" s="334"/>
      <c r="AG13" s="351"/>
      <c r="AH13" s="352"/>
      <c r="AI13" s="352"/>
      <c r="AJ13" s="334"/>
      <c r="AK13" s="332">
        <v>10000</v>
      </c>
      <c r="AL13" s="327"/>
      <c r="AM13" s="327"/>
      <c r="AN13" s="334"/>
      <c r="AO13" s="332">
        <v>12000</v>
      </c>
      <c r="AP13" s="327"/>
      <c r="AQ13" s="327"/>
      <c r="AR13" s="334"/>
      <c r="AS13" s="332">
        <v>48000</v>
      </c>
      <c r="AT13" s="327"/>
      <c r="AU13" s="327"/>
      <c r="AV13" s="166"/>
      <c r="AW13" s="334"/>
      <c r="AX13" s="351"/>
      <c r="AY13" s="352"/>
      <c r="AZ13" s="352"/>
      <c r="BA13" s="342"/>
      <c r="BB13" s="332">
        <v>5000</v>
      </c>
      <c r="BC13" s="327"/>
      <c r="BD13" s="327"/>
      <c r="BE13" s="361"/>
      <c r="BF13" s="80"/>
      <c r="BG13" s="80"/>
      <c r="BH13" s="80"/>
      <c r="BI13" s="80"/>
      <c r="BJ13" s="80"/>
      <c r="BK13" s="80"/>
      <c r="BL13" s="80"/>
      <c r="BM13" s="76"/>
      <c r="BN13" s="76"/>
      <c r="BO13" s="76"/>
      <c r="BP13" s="80"/>
      <c r="BQ13" s="80"/>
      <c r="BR13" s="80"/>
      <c r="BS13" s="81"/>
      <c r="BT13" s="81"/>
      <c r="BU13" s="81"/>
      <c r="BV13" s="80"/>
      <c r="BW13" s="80"/>
      <c r="BX13" s="80"/>
      <c r="BY13" s="75"/>
      <c r="BZ13" s="75"/>
      <c r="CA13" s="75"/>
      <c r="CB13" s="82"/>
      <c r="CC13" s="82"/>
      <c r="CD13" s="82"/>
      <c r="CE13" s="82"/>
      <c r="CF13" s="82"/>
      <c r="CG13" s="82"/>
      <c r="CH13" s="80"/>
      <c r="CI13" s="80"/>
      <c r="CJ13" s="80"/>
      <c r="CK13" s="83"/>
      <c r="CL13" s="83"/>
      <c r="CM13" s="75"/>
      <c r="CN13" s="82"/>
      <c r="CO13" s="82"/>
      <c r="CP13" s="82"/>
      <c r="CQ13" s="82"/>
      <c r="CR13" s="82"/>
      <c r="CS13" s="82"/>
      <c r="CT13" s="80"/>
      <c r="CU13" s="80"/>
      <c r="CV13" s="80"/>
    </row>
    <row r="14" spans="1:100" ht="18" customHeight="1">
      <c r="A14" s="420">
        <v>500.00099999999998</v>
      </c>
      <c r="B14" s="421"/>
      <c r="C14" s="422" t="s">
        <v>62</v>
      </c>
      <c r="D14" s="422"/>
      <c r="E14" s="421">
        <v>1000</v>
      </c>
      <c r="F14" s="421"/>
      <c r="G14" s="422" t="s">
        <v>60</v>
      </c>
      <c r="H14" s="423"/>
      <c r="I14" s="350">
        <v>77000</v>
      </c>
      <c r="J14" s="340"/>
      <c r="K14" s="340"/>
      <c r="L14" s="178" t="s">
        <v>61</v>
      </c>
      <c r="M14" s="339">
        <v>100000</v>
      </c>
      <c r="N14" s="340"/>
      <c r="O14" s="340"/>
      <c r="P14" s="176" t="s">
        <v>61</v>
      </c>
      <c r="Q14" s="326">
        <v>5000</v>
      </c>
      <c r="R14" s="327"/>
      <c r="S14" s="327"/>
      <c r="T14" s="358"/>
      <c r="U14" s="332">
        <v>70000</v>
      </c>
      <c r="V14" s="327"/>
      <c r="W14" s="327"/>
      <c r="X14" s="177" t="s">
        <v>61</v>
      </c>
      <c r="Y14" s="332">
        <v>20000</v>
      </c>
      <c r="Z14" s="327"/>
      <c r="AA14" s="327"/>
      <c r="AB14" s="344"/>
      <c r="AC14" s="353"/>
      <c r="AD14" s="354"/>
      <c r="AE14" s="354"/>
      <c r="AF14" s="344"/>
      <c r="AG14" s="353"/>
      <c r="AH14" s="354"/>
      <c r="AI14" s="354"/>
      <c r="AJ14" s="344"/>
      <c r="AK14" s="332">
        <v>10000</v>
      </c>
      <c r="AL14" s="327"/>
      <c r="AM14" s="327"/>
      <c r="AN14" s="344"/>
      <c r="AO14" s="332">
        <v>12000</v>
      </c>
      <c r="AP14" s="327"/>
      <c r="AQ14" s="327"/>
      <c r="AR14" s="344"/>
      <c r="AS14" s="332">
        <v>48000</v>
      </c>
      <c r="AT14" s="327"/>
      <c r="AU14" s="327"/>
      <c r="AV14" s="164"/>
      <c r="AW14" s="344"/>
      <c r="AX14" s="353"/>
      <c r="AY14" s="354"/>
      <c r="AZ14" s="354"/>
      <c r="BA14" s="368"/>
      <c r="BB14" s="332">
        <v>5000</v>
      </c>
      <c r="BC14" s="327"/>
      <c r="BD14" s="327"/>
      <c r="BE14" s="362"/>
      <c r="BF14" s="80"/>
      <c r="BG14" s="80"/>
      <c r="BH14" s="80"/>
      <c r="BI14" s="80"/>
      <c r="BJ14" s="80"/>
      <c r="BK14" s="80"/>
      <c r="BL14" s="80"/>
      <c r="BM14" s="76"/>
      <c r="BN14" s="76"/>
      <c r="BO14" s="76"/>
      <c r="BP14" s="80"/>
      <c r="BQ14" s="80"/>
      <c r="BR14" s="80"/>
      <c r="BS14" s="81"/>
      <c r="BT14" s="81"/>
      <c r="BU14" s="81"/>
      <c r="BV14" s="80"/>
      <c r="BW14" s="80"/>
      <c r="BX14" s="80"/>
      <c r="BY14" s="75"/>
      <c r="BZ14" s="75"/>
      <c r="CA14" s="75"/>
      <c r="CB14" s="82"/>
      <c r="CC14" s="82"/>
      <c r="CD14" s="82"/>
      <c r="CE14" s="82"/>
      <c r="CF14" s="82"/>
      <c r="CG14" s="82"/>
      <c r="CH14" s="80"/>
      <c r="CI14" s="80"/>
      <c r="CJ14" s="80"/>
      <c r="CK14" s="83"/>
      <c r="CL14" s="83"/>
      <c r="CM14" s="75"/>
      <c r="CN14" s="82"/>
      <c r="CO14" s="82"/>
      <c r="CP14" s="82"/>
      <c r="CQ14" s="82"/>
      <c r="CR14" s="82"/>
      <c r="CS14" s="82"/>
      <c r="CT14" s="80"/>
      <c r="CU14" s="80"/>
      <c r="CV14" s="80"/>
    </row>
    <row r="15" spans="1:100" ht="18" customHeight="1">
      <c r="A15" s="420">
        <v>1000.001</v>
      </c>
      <c r="B15" s="421"/>
      <c r="C15" s="422" t="s">
        <v>62</v>
      </c>
      <c r="D15" s="422"/>
      <c r="E15" s="421">
        <v>2000</v>
      </c>
      <c r="F15" s="421"/>
      <c r="G15" s="171" t="s">
        <v>60</v>
      </c>
      <c r="H15" s="172"/>
      <c r="I15" s="345" t="s">
        <v>84</v>
      </c>
      <c r="J15" s="346"/>
      <c r="K15" s="346"/>
      <c r="L15" s="347"/>
      <c r="M15" s="348">
        <v>150000</v>
      </c>
      <c r="N15" s="349"/>
      <c r="O15" s="349"/>
      <c r="P15" s="179" t="s">
        <v>61</v>
      </c>
      <c r="Q15" s="326">
        <v>20000</v>
      </c>
      <c r="R15" s="327"/>
      <c r="S15" s="327"/>
      <c r="T15" s="357" t="s">
        <v>61</v>
      </c>
      <c r="U15" s="359">
        <v>110000</v>
      </c>
      <c r="V15" s="331"/>
      <c r="W15" s="331"/>
      <c r="X15" s="168" t="s">
        <v>61</v>
      </c>
      <c r="Y15" s="413">
        <v>27500</v>
      </c>
      <c r="Z15" s="414"/>
      <c r="AA15" s="414"/>
      <c r="AB15" s="180" t="s">
        <v>61</v>
      </c>
      <c r="AC15" s="330">
        <v>84000</v>
      </c>
      <c r="AD15" s="331"/>
      <c r="AE15" s="331"/>
      <c r="AF15" s="333" t="s">
        <v>61</v>
      </c>
      <c r="AG15" s="330">
        <v>84000</v>
      </c>
      <c r="AH15" s="331"/>
      <c r="AI15" s="331"/>
      <c r="AJ15" s="333" t="s">
        <v>61</v>
      </c>
      <c r="AK15" s="332">
        <v>20000</v>
      </c>
      <c r="AL15" s="327"/>
      <c r="AM15" s="327"/>
      <c r="AN15" s="333" t="s">
        <v>61</v>
      </c>
      <c r="AO15" s="332">
        <v>24000</v>
      </c>
      <c r="AP15" s="327"/>
      <c r="AQ15" s="327"/>
      <c r="AR15" s="333" t="s">
        <v>61</v>
      </c>
      <c r="AS15" s="332">
        <v>84000</v>
      </c>
      <c r="AT15" s="327"/>
      <c r="AU15" s="327"/>
      <c r="AV15" s="167"/>
      <c r="AW15" s="333" t="s">
        <v>61</v>
      </c>
      <c r="AX15" s="330">
        <v>20000</v>
      </c>
      <c r="AY15" s="331"/>
      <c r="AZ15" s="331"/>
      <c r="BA15" s="341" t="s">
        <v>61</v>
      </c>
      <c r="BB15" s="332">
        <v>15000</v>
      </c>
      <c r="BC15" s="327"/>
      <c r="BD15" s="327"/>
      <c r="BE15" s="357" t="s">
        <v>183</v>
      </c>
      <c r="BF15" s="80"/>
      <c r="BG15" s="80"/>
      <c r="BH15" s="80"/>
      <c r="BI15" s="80"/>
      <c r="BJ15" s="80"/>
      <c r="BK15" s="80"/>
      <c r="BL15" s="80"/>
      <c r="BM15" s="76"/>
      <c r="BN15" s="76"/>
      <c r="BO15" s="76"/>
      <c r="BP15" s="80"/>
      <c r="BQ15" s="80"/>
      <c r="BR15" s="80"/>
      <c r="BS15" s="81"/>
      <c r="BT15" s="81"/>
      <c r="BU15" s="81"/>
      <c r="BV15" s="80"/>
      <c r="BW15" s="80"/>
      <c r="BX15" s="80"/>
      <c r="BY15" s="75"/>
      <c r="BZ15" s="75"/>
      <c r="CA15" s="75"/>
      <c r="CB15" s="82"/>
      <c r="CC15" s="82"/>
      <c r="CD15" s="82"/>
      <c r="CE15" s="82"/>
      <c r="CF15" s="82"/>
      <c r="CG15" s="82"/>
      <c r="CH15" s="80"/>
      <c r="CI15" s="80"/>
      <c r="CJ15" s="80"/>
      <c r="CK15" s="83"/>
      <c r="CL15" s="83"/>
      <c r="CM15" s="75"/>
      <c r="CN15" s="82"/>
      <c r="CO15" s="82"/>
      <c r="CP15" s="82"/>
      <c r="CQ15" s="82"/>
      <c r="CR15" s="82"/>
      <c r="CS15" s="82"/>
      <c r="CT15" s="80"/>
      <c r="CU15" s="80"/>
      <c r="CV15" s="80"/>
    </row>
    <row r="16" spans="1:100" ht="18" customHeight="1">
      <c r="A16" s="420">
        <v>2000.001</v>
      </c>
      <c r="B16" s="421"/>
      <c r="C16" s="422" t="s">
        <v>62</v>
      </c>
      <c r="D16" s="422"/>
      <c r="E16" s="421">
        <v>3000</v>
      </c>
      <c r="F16" s="421"/>
      <c r="G16" s="422" t="s">
        <v>60</v>
      </c>
      <c r="H16" s="423"/>
      <c r="I16" s="336" t="s">
        <v>84</v>
      </c>
      <c r="J16" s="337"/>
      <c r="K16" s="337"/>
      <c r="L16" s="338"/>
      <c r="M16" s="339">
        <v>190000</v>
      </c>
      <c r="N16" s="340"/>
      <c r="O16" s="340"/>
      <c r="P16" s="176" t="s">
        <v>61</v>
      </c>
      <c r="Q16" s="326">
        <v>20000</v>
      </c>
      <c r="R16" s="327"/>
      <c r="S16" s="327"/>
      <c r="T16" s="358"/>
      <c r="U16" s="332">
        <v>150000</v>
      </c>
      <c r="V16" s="327"/>
      <c r="W16" s="327"/>
      <c r="X16" s="177" t="s">
        <v>61</v>
      </c>
      <c r="Y16" s="330">
        <v>23500</v>
      </c>
      <c r="Z16" s="331"/>
      <c r="AA16" s="331"/>
      <c r="AB16" s="333" t="s">
        <v>61</v>
      </c>
      <c r="AC16" s="351"/>
      <c r="AD16" s="352"/>
      <c r="AE16" s="352"/>
      <c r="AF16" s="334"/>
      <c r="AG16" s="351"/>
      <c r="AH16" s="352"/>
      <c r="AI16" s="352"/>
      <c r="AJ16" s="334"/>
      <c r="AK16" s="332">
        <v>20000</v>
      </c>
      <c r="AL16" s="327"/>
      <c r="AM16" s="327"/>
      <c r="AN16" s="334"/>
      <c r="AO16" s="332">
        <v>24000</v>
      </c>
      <c r="AP16" s="327"/>
      <c r="AQ16" s="327"/>
      <c r="AR16" s="334"/>
      <c r="AS16" s="332">
        <v>84000</v>
      </c>
      <c r="AT16" s="327"/>
      <c r="AU16" s="327"/>
      <c r="AV16" s="166"/>
      <c r="AW16" s="334"/>
      <c r="AX16" s="351"/>
      <c r="AY16" s="352"/>
      <c r="AZ16" s="352"/>
      <c r="BA16" s="342"/>
      <c r="BB16" s="332">
        <v>15000</v>
      </c>
      <c r="BC16" s="327"/>
      <c r="BD16" s="327"/>
      <c r="BE16" s="361"/>
      <c r="BF16" s="86"/>
      <c r="BG16" s="86"/>
      <c r="BH16" s="86"/>
      <c r="BI16" s="86"/>
      <c r="BJ16" s="86"/>
      <c r="BK16" s="86"/>
      <c r="BL16" s="86"/>
      <c r="BM16" s="76"/>
      <c r="BN16" s="76"/>
      <c r="BO16" s="76"/>
      <c r="BP16" s="86"/>
      <c r="BQ16" s="86"/>
      <c r="BR16" s="86"/>
      <c r="BS16" s="75"/>
      <c r="BT16" s="75"/>
      <c r="BU16" s="75"/>
      <c r="BV16" s="86"/>
      <c r="BW16" s="86"/>
      <c r="BX16" s="86"/>
      <c r="BY16" s="75"/>
      <c r="BZ16" s="75"/>
      <c r="CA16" s="75"/>
      <c r="CB16" s="86"/>
      <c r="CC16" s="86"/>
      <c r="CD16" s="86"/>
      <c r="CE16" s="86"/>
      <c r="CF16" s="86"/>
      <c r="CG16" s="86"/>
      <c r="CH16" s="86"/>
      <c r="CI16" s="86"/>
      <c r="CJ16" s="86"/>
      <c r="CK16" s="87"/>
      <c r="CL16" s="87"/>
      <c r="CM16" s="75"/>
      <c r="CN16" s="86"/>
      <c r="CO16" s="86"/>
      <c r="CP16" s="86"/>
      <c r="CQ16" s="86"/>
      <c r="CR16" s="86"/>
      <c r="CS16" s="86"/>
      <c r="CT16" s="86"/>
      <c r="CU16" s="86"/>
      <c r="CV16" s="86"/>
    </row>
    <row r="17" spans="1:100" ht="18" customHeight="1">
      <c r="A17" s="420">
        <v>3000.0010000000002</v>
      </c>
      <c r="B17" s="421"/>
      <c r="C17" s="422" t="s">
        <v>62</v>
      </c>
      <c r="D17" s="422"/>
      <c r="E17" s="421">
        <v>4000</v>
      </c>
      <c r="F17" s="421"/>
      <c r="G17" s="422" t="s">
        <v>60</v>
      </c>
      <c r="H17" s="423"/>
      <c r="I17" s="336" t="s">
        <v>84</v>
      </c>
      <c r="J17" s="337"/>
      <c r="K17" s="337"/>
      <c r="L17" s="338"/>
      <c r="M17" s="339">
        <v>220000</v>
      </c>
      <c r="N17" s="340"/>
      <c r="O17" s="340"/>
      <c r="P17" s="176" t="s">
        <v>61</v>
      </c>
      <c r="Q17" s="326">
        <v>20000</v>
      </c>
      <c r="R17" s="327"/>
      <c r="S17" s="327"/>
      <c r="T17" s="358"/>
      <c r="U17" s="332">
        <v>170000</v>
      </c>
      <c r="V17" s="327"/>
      <c r="W17" s="327"/>
      <c r="X17" s="177" t="s">
        <v>61</v>
      </c>
      <c r="Y17" s="330">
        <v>23500</v>
      </c>
      <c r="Z17" s="331"/>
      <c r="AA17" s="331"/>
      <c r="AB17" s="334"/>
      <c r="AC17" s="351"/>
      <c r="AD17" s="352"/>
      <c r="AE17" s="352"/>
      <c r="AF17" s="334"/>
      <c r="AG17" s="351"/>
      <c r="AH17" s="352"/>
      <c r="AI17" s="352"/>
      <c r="AJ17" s="334"/>
      <c r="AK17" s="332">
        <v>20000</v>
      </c>
      <c r="AL17" s="327"/>
      <c r="AM17" s="327"/>
      <c r="AN17" s="334"/>
      <c r="AO17" s="332">
        <v>24000</v>
      </c>
      <c r="AP17" s="327"/>
      <c r="AQ17" s="327"/>
      <c r="AR17" s="334"/>
      <c r="AS17" s="332">
        <v>84000</v>
      </c>
      <c r="AT17" s="327"/>
      <c r="AU17" s="327"/>
      <c r="AV17" s="166"/>
      <c r="AW17" s="334"/>
      <c r="AX17" s="351"/>
      <c r="AY17" s="352"/>
      <c r="AZ17" s="352"/>
      <c r="BA17" s="342"/>
      <c r="BB17" s="332">
        <v>15000</v>
      </c>
      <c r="BC17" s="327"/>
      <c r="BD17" s="327"/>
      <c r="BE17" s="361"/>
      <c r="BF17" s="88"/>
      <c r="BG17" s="88"/>
      <c r="BH17" s="88"/>
      <c r="BI17" s="88"/>
      <c r="BJ17" s="88"/>
      <c r="BK17" s="88"/>
      <c r="BL17" s="88"/>
      <c r="BM17" s="76"/>
      <c r="BN17" s="76"/>
      <c r="BO17" s="76"/>
      <c r="BP17" s="88"/>
      <c r="BQ17" s="88"/>
      <c r="BR17" s="88"/>
      <c r="BS17" s="80"/>
      <c r="BT17" s="80"/>
      <c r="BU17" s="80"/>
      <c r="BV17" s="88"/>
      <c r="BW17" s="88"/>
      <c r="BX17" s="88"/>
      <c r="BY17" s="75"/>
      <c r="BZ17" s="75"/>
      <c r="CA17" s="75"/>
      <c r="CB17" s="88"/>
      <c r="CC17" s="88"/>
      <c r="CD17" s="88"/>
      <c r="CE17" s="88"/>
      <c r="CF17" s="88"/>
      <c r="CG17" s="88"/>
      <c r="CH17" s="88"/>
      <c r="CI17" s="88"/>
      <c r="CJ17" s="88"/>
      <c r="CK17" s="89"/>
      <c r="CL17" s="89"/>
      <c r="CM17" s="75"/>
      <c r="CN17" s="88"/>
      <c r="CO17" s="88"/>
      <c r="CP17" s="88"/>
      <c r="CQ17" s="88"/>
      <c r="CR17" s="88"/>
      <c r="CS17" s="88"/>
      <c r="CT17" s="88"/>
      <c r="CU17" s="88"/>
      <c r="CV17" s="88"/>
    </row>
    <row r="18" spans="1:100" ht="18" customHeight="1">
      <c r="A18" s="420">
        <v>4000.0010000000002</v>
      </c>
      <c r="B18" s="421"/>
      <c r="C18" s="422" t="s">
        <v>62</v>
      </c>
      <c r="D18" s="422"/>
      <c r="E18" s="421">
        <v>5000</v>
      </c>
      <c r="F18" s="421"/>
      <c r="G18" s="422" t="s">
        <v>60</v>
      </c>
      <c r="H18" s="423"/>
      <c r="I18" s="336" t="s">
        <v>84</v>
      </c>
      <c r="J18" s="337"/>
      <c r="K18" s="337"/>
      <c r="L18" s="338"/>
      <c r="M18" s="339">
        <v>250000</v>
      </c>
      <c r="N18" s="340"/>
      <c r="O18" s="340"/>
      <c r="P18" s="176" t="s">
        <v>61</v>
      </c>
      <c r="Q18" s="326">
        <v>20000</v>
      </c>
      <c r="R18" s="327"/>
      <c r="S18" s="327"/>
      <c r="T18" s="358"/>
      <c r="U18" s="332">
        <v>190000</v>
      </c>
      <c r="V18" s="327"/>
      <c r="W18" s="327"/>
      <c r="X18" s="177" t="s">
        <v>61</v>
      </c>
      <c r="Y18" s="330">
        <v>23500</v>
      </c>
      <c r="Z18" s="331"/>
      <c r="AA18" s="331"/>
      <c r="AB18" s="334"/>
      <c r="AC18" s="351"/>
      <c r="AD18" s="352"/>
      <c r="AE18" s="352"/>
      <c r="AF18" s="334"/>
      <c r="AG18" s="351"/>
      <c r="AH18" s="352"/>
      <c r="AI18" s="352"/>
      <c r="AJ18" s="334"/>
      <c r="AK18" s="332">
        <v>20000</v>
      </c>
      <c r="AL18" s="327"/>
      <c r="AM18" s="327"/>
      <c r="AN18" s="334"/>
      <c r="AO18" s="332">
        <v>24000</v>
      </c>
      <c r="AP18" s="327"/>
      <c r="AQ18" s="327"/>
      <c r="AR18" s="334"/>
      <c r="AS18" s="332">
        <v>84000</v>
      </c>
      <c r="AT18" s="327"/>
      <c r="AU18" s="327"/>
      <c r="AV18" s="166"/>
      <c r="AW18" s="334"/>
      <c r="AX18" s="351"/>
      <c r="AY18" s="352"/>
      <c r="AZ18" s="352"/>
      <c r="BA18" s="342"/>
      <c r="BB18" s="332">
        <v>15000</v>
      </c>
      <c r="BC18" s="327"/>
      <c r="BD18" s="327"/>
      <c r="BE18" s="361"/>
      <c r="BF18" s="88"/>
      <c r="BG18" s="88"/>
      <c r="BH18" s="88"/>
      <c r="BI18" s="88"/>
      <c r="BJ18" s="88"/>
      <c r="BK18" s="88"/>
      <c r="BL18" s="88"/>
      <c r="BM18" s="76"/>
      <c r="BN18" s="76"/>
      <c r="BO18" s="76"/>
      <c r="BP18" s="88"/>
      <c r="BQ18" s="88"/>
      <c r="BR18" s="88"/>
      <c r="BS18" s="80"/>
      <c r="BT18" s="80"/>
      <c r="BU18" s="80"/>
      <c r="BV18" s="88"/>
      <c r="BW18" s="88"/>
      <c r="BX18" s="88"/>
      <c r="BY18" s="75"/>
      <c r="BZ18" s="75"/>
      <c r="CA18" s="75"/>
      <c r="CB18" s="90"/>
      <c r="CC18" s="80"/>
      <c r="CD18" s="80"/>
      <c r="CE18" s="80"/>
      <c r="CF18" s="80"/>
      <c r="CG18" s="80"/>
      <c r="CH18" s="88"/>
      <c r="CI18" s="88"/>
      <c r="CJ18" s="88"/>
      <c r="CK18" s="89"/>
      <c r="CL18" s="89"/>
      <c r="CM18" s="75"/>
      <c r="CN18" s="90"/>
      <c r="CO18" s="80"/>
      <c r="CP18" s="80"/>
      <c r="CQ18" s="80"/>
      <c r="CR18" s="80"/>
      <c r="CS18" s="80"/>
      <c r="CT18" s="88"/>
      <c r="CU18" s="88"/>
      <c r="CV18" s="88"/>
    </row>
    <row r="19" spans="1:100" ht="18" customHeight="1">
      <c r="A19" s="420">
        <v>5000.0010000000002</v>
      </c>
      <c r="B19" s="421"/>
      <c r="C19" s="422" t="s">
        <v>62</v>
      </c>
      <c r="D19" s="422"/>
      <c r="E19" s="421">
        <v>6000</v>
      </c>
      <c r="F19" s="421"/>
      <c r="G19" s="422" t="s">
        <v>60</v>
      </c>
      <c r="H19" s="423"/>
      <c r="I19" s="336" t="s">
        <v>84</v>
      </c>
      <c r="J19" s="337"/>
      <c r="K19" s="337"/>
      <c r="L19" s="338"/>
      <c r="M19" s="339">
        <v>270000</v>
      </c>
      <c r="N19" s="340"/>
      <c r="O19" s="340"/>
      <c r="P19" s="176" t="s">
        <v>61</v>
      </c>
      <c r="Q19" s="326">
        <v>20000</v>
      </c>
      <c r="R19" s="327"/>
      <c r="S19" s="327"/>
      <c r="T19" s="358"/>
      <c r="U19" s="332">
        <v>210000</v>
      </c>
      <c r="V19" s="327"/>
      <c r="W19" s="327"/>
      <c r="X19" s="177" t="s">
        <v>61</v>
      </c>
      <c r="Y19" s="330">
        <v>23500</v>
      </c>
      <c r="Z19" s="331"/>
      <c r="AA19" s="331"/>
      <c r="AB19" s="334"/>
      <c r="AC19" s="351"/>
      <c r="AD19" s="352"/>
      <c r="AE19" s="352"/>
      <c r="AF19" s="334"/>
      <c r="AG19" s="351"/>
      <c r="AH19" s="352"/>
      <c r="AI19" s="352"/>
      <c r="AJ19" s="334"/>
      <c r="AK19" s="332">
        <v>20000</v>
      </c>
      <c r="AL19" s="327"/>
      <c r="AM19" s="327"/>
      <c r="AN19" s="334"/>
      <c r="AO19" s="332">
        <v>24000</v>
      </c>
      <c r="AP19" s="327"/>
      <c r="AQ19" s="327"/>
      <c r="AR19" s="334"/>
      <c r="AS19" s="332">
        <v>84000</v>
      </c>
      <c r="AT19" s="327"/>
      <c r="AU19" s="327"/>
      <c r="AV19" s="166"/>
      <c r="AW19" s="334"/>
      <c r="AX19" s="351"/>
      <c r="AY19" s="352"/>
      <c r="AZ19" s="352"/>
      <c r="BA19" s="342"/>
      <c r="BB19" s="332">
        <v>15000</v>
      </c>
      <c r="BC19" s="327"/>
      <c r="BD19" s="327"/>
      <c r="BE19" s="361"/>
      <c r="BF19" s="88"/>
      <c r="BG19" s="88"/>
      <c r="BH19" s="88"/>
      <c r="BI19" s="88"/>
      <c r="BJ19" s="88"/>
      <c r="BK19" s="88"/>
      <c r="BL19" s="88"/>
      <c r="BM19" s="76"/>
      <c r="BN19" s="76"/>
      <c r="BO19" s="76"/>
      <c r="BP19" s="88"/>
      <c r="BQ19" s="88"/>
      <c r="BR19" s="88"/>
      <c r="BS19" s="91"/>
      <c r="BT19" s="91"/>
      <c r="BU19" s="91"/>
      <c r="BV19" s="88"/>
      <c r="BW19" s="88"/>
      <c r="BX19" s="88"/>
      <c r="BY19" s="75"/>
      <c r="BZ19" s="75"/>
      <c r="CA19" s="75"/>
      <c r="CB19" s="90"/>
      <c r="CC19" s="91"/>
      <c r="CD19" s="91"/>
      <c r="CE19" s="91"/>
      <c r="CF19" s="91"/>
      <c r="CG19" s="91"/>
      <c r="CH19" s="88"/>
      <c r="CI19" s="88"/>
      <c r="CJ19" s="88"/>
      <c r="CK19" s="89"/>
      <c r="CL19" s="89"/>
      <c r="CM19" s="75"/>
      <c r="CN19" s="90"/>
      <c r="CO19" s="91"/>
      <c r="CP19" s="91"/>
      <c r="CQ19" s="91"/>
      <c r="CR19" s="91"/>
      <c r="CS19" s="91"/>
      <c r="CT19" s="88"/>
      <c r="CU19" s="88"/>
      <c r="CV19" s="88"/>
    </row>
    <row r="20" spans="1:100" ht="18" customHeight="1">
      <c r="A20" s="420">
        <v>6000.0010000000002</v>
      </c>
      <c r="B20" s="421"/>
      <c r="C20" s="422" t="s">
        <v>62</v>
      </c>
      <c r="D20" s="422"/>
      <c r="E20" s="421">
        <v>8000</v>
      </c>
      <c r="F20" s="421"/>
      <c r="G20" s="422" t="s">
        <v>60</v>
      </c>
      <c r="H20" s="423"/>
      <c r="I20" s="336" t="s">
        <v>84</v>
      </c>
      <c r="J20" s="337"/>
      <c r="K20" s="337"/>
      <c r="L20" s="338"/>
      <c r="M20" s="339">
        <v>320000</v>
      </c>
      <c r="N20" s="340"/>
      <c r="O20" s="340"/>
      <c r="P20" s="176" t="s">
        <v>61</v>
      </c>
      <c r="Q20" s="326">
        <v>20000</v>
      </c>
      <c r="R20" s="327"/>
      <c r="S20" s="327"/>
      <c r="T20" s="358"/>
      <c r="U20" s="332">
        <v>240000</v>
      </c>
      <c r="V20" s="327"/>
      <c r="W20" s="327"/>
      <c r="X20" s="177" t="s">
        <v>61</v>
      </c>
      <c r="Y20" s="330">
        <v>23500</v>
      </c>
      <c r="Z20" s="331"/>
      <c r="AA20" s="331"/>
      <c r="AB20" s="334"/>
      <c r="AC20" s="351"/>
      <c r="AD20" s="352"/>
      <c r="AE20" s="352"/>
      <c r="AF20" s="334"/>
      <c r="AG20" s="351"/>
      <c r="AH20" s="352"/>
      <c r="AI20" s="352"/>
      <c r="AJ20" s="334"/>
      <c r="AK20" s="332">
        <v>20000</v>
      </c>
      <c r="AL20" s="327"/>
      <c r="AM20" s="327"/>
      <c r="AN20" s="334"/>
      <c r="AO20" s="332">
        <v>24000</v>
      </c>
      <c r="AP20" s="327"/>
      <c r="AQ20" s="327"/>
      <c r="AR20" s="334"/>
      <c r="AS20" s="332">
        <v>84000</v>
      </c>
      <c r="AT20" s="327"/>
      <c r="AU20" s="327"/>
      <c r="AV20" s="166"/>
      <c r="AW20" s="334"/>
      <c r="AX20" s="351"/>
      <c r="AY20" s="352"/>
      <c r="AZ20" s="352"/>
      <c r="BA20" s="342"/>
      <c r="BB20" s="332">
        <v>15000</v>
      </c>
      <c r="BC20" s="327"/>
      <c r="BD20" s="327"/>
      <c r="BE20" s="361"/>
      <c r="BF20" s="88"/>
      <c r="BG20" s="88"/>
      <c r="BH20" s="88"/>
      <c r="BI20" s="88"/>
      <c r="BJ20" s="88"/>
      <c r="BK20" s="88"/>
      <c r="BL20" s="88"/>
      <c r="BM20" s="76"/>
      <c r="BN20" s="76"/>
      <c r="BO20" s="76"/>
      <c r="BP20" s="88"/>
      <c r="BQ20" s="88"/>
      <c r="BR20" s="88"/>
      <c r="BS20" s="88"/>
      <c r="BT20" s="88"/>
      <c r="BU20" s="88"/>
      <c r="BV20" s="88"/>
      <c r="BW20" s="88"/>
      <c r="BX20" s="88"/>
      <c r="BY20" s="75"/>
      <c r="BZ20" s="75"/>
      <c r="CA20" s="75"/>
      <c r="CB20" s="90"/>
      <c r="CC20" s="88"/>
      <c r="CD20" s="88"/>
      <c r="CE20" s="88"/>
      <c r="CF20" s="88"/>
      <c r="CG20" s="88"/>
      <c r="CH20" s="88"/>
      <c r="CI20" s="88"/>
      <c r="CJ20" s="88"/>
      <c r="CK20" s="89"/>
      <c r="CL20" s="89"/>
      <c r="CM20" s="75"/>
      <c r="CN20" s="90"/>
      <c r="CO20" s="88"/>
      <c r="CP20" s="88"/>
      <c r="CQ20" s="88"/>
      <c r="CR20" s="88"/>
      <c r="CS20" s="88"/>
      <c r="CT20" s="88"/>
      <c r="CU20" s="88"/>
      <c r="CV20" s="88"/>
    </row>
    <row r="21" spans="1:100" ht="18" customHeight="1">
      <c r="A21" s="420">
        <v>8000.0010000000002</v>
      </c>
      <c r="B21" s="421"/>
      <c r="C21" s="422" t="s">
        <v>62</v>
      </c>
      <c r="D21" s="422"/>
      <c r="E21" s="421">
        <v>10000</v>
      </c>
      <c r="F21" s="421"/>
      <c r="G21" s="422" t="s">
        <v>60</v>
      </c>
      <c r="H21" s="423"/>
      <c r="I21" s="336" t="s">
        <v>84</v>
      </c>
      <c r="J21" s="337"/>
      <c r="K21" s="337"/>
      <c r="L21" s="338"/>
      <c r="M21" s="339">
        <v>360000</v>
      </c>
      <c r="N21" s="340"/>
      <c r="O21" s="340"/>
      <c r="P21" s="176" t="s">
        <v>61</v>
      </c>
      <c r="Q21" s="326">
        <v>20000</v>
      </c>
      <c r="R21" s="327"/>
      <c r="S21" s="327"/>
      <c r="T21" s="358"/>
      <c r="U21" s="332">
        <v>270000</v>
      </c>
      <c r="V21" s="327"/>
      <c r="W21" s="327"/>
      <c r="X21" s="177" t="s">
        <v>61</v>
      </c>
      <c r="Y21" s="330">
        <v>23500</v>
      </c>
      <c r="Z21" s="331"/>
      <c r="AA21" s="331"/>
      <c r="AB21" s="344"/>
      <c r="AC21" s="353"/>
      <c r="AD21" s="354"/>
      <c r="AE21" s="354"/>
      <c r="AF21" s="344"/>
      <c r="AG21" s="353"/>
      <c r="AH21" s="354"/>
      <c r="AI21" s="354"/>
      <c r="AJ21" s="344"/>
      <c r="AK21" s="332">
        <v>20000</v>
      </c>
      <c r="AL21" s="327"/>
      <c r="AM21" s="327"/>
      <c r="AN21" s="334"/>
      <c r="AO21" s="332">
        <v>24000</v>
      </c>
      <c r="AP21" s="327"/>
      <c r="AQ21" s="327"/>
      <c r="AR21" s="334"/>
      <c r="AS21" s="332">
        <v>84000</v>
      </c>
      <c r="AT21" s="327"/>
      <c r="AU21" s="327"/>
      <c r="AV21" s="164"/>
      <c r="AW21" s="344"/>
      <c r="AX21" s="351"/>
      <c r="AY21" s="352"/>
      <c r="AZ21" s="352"/>
      <c r="BA21" s="342"/>
      <c r="BB21" s="332">
        <v>15000</v>
      </c>
      <c r="BC21" s="327"/>
      <c r="BD21" s="327"/>
      <c r="BE21" s="361"/>
      <c r="BF21" s="92"/>
      <c r="BG21" s="92"/>
      <c r="BH21" s="92"/>
      <c r="BI21" s="92"/>
      <c r="BJ21" s="92"/>
      <c r="BK21" s="92"/>
      <c r="BL21" s="75"/>
      <c r="BM21" s="76"/>
      <c r="BN21" s="76"/>
      <c r="BO21" s="76"/>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row>
    <row r="22" spans="1:100" ht="18" customHeight="1">
      <c r="A22" s="420">
        <v>10000.001</v>
      </c>
      <c r="B22" s="421"/>
      <c r="C22" s="422" t="s">
        <v>62</v>
      </c>
      <c r="D22" s="422"/>
      <c r="E22" s="421">
        <v>15000</v>
      </c>
      <c r="F22" s="421"/>
      <c r="G22" s="422" t="s">
        <v>60</v>
      </c>
      <c r="H22" s="423"/>
      <c r="I22" s="336" t="s">
        <v>84</v>
      </c>
      <c r="J22" s="337"/>
      <c r="K22" s="337"/>
      <c r="L22" s="338"/>
      <c r="M22" s="339">
        <v>420000</v>
      </c>
      <c r="N22" s="340"/>
      <c r="O22" s="340"/>
      <c r="P22" s="176" t="s">
        <v>61</v>
      </c>
      <c r="Q22" s="326">
        <v>40000</v>
      </c>
      <c r="R22" s="327"/>
      <c r="S22" s="327"/>
      <c r="T22" s="358" t="s">
        <v>61</v>
      </c>
      <c r="U22" s="332">
        <v>310000</v>
      </c>
      <c r="V22" s="327"/>
      <c r="W22" s="327"/>
      <c r="X22" s="177" t="s">
        <v>61</v>
      </c>
      <c r="Y22" s="330">
        <v>42500</v>
      </c>
      <c r="Z22" s="331"/>
      <c r="AA22" s="331"/>
      <c r="AB22" s="333" t="s">
        <v>61</v>
      </c>
      <c r="AC22" s="330">
        <v>120000</v>
      </c>
      <c r="AD22" s="331"/>
      <c r="AE22" s="331"/>
      <c r="AF22" s="333" t="s">
        <v>61</v>
      </c>
      <c r="AG22" s="330">
        <v>120000</v>
      </c>
      <c r="AH22" s="331"/>
      <c r="AI22" s="331"/>
      <c r="AJ22" s="333" t="s">
        <v>61</v>
      </c>
      <c r="AK22" s="332">
        <v>20000</v>
      </c>
      <c r="AL22" s="327"/>
      <c r="AM22" s="327"/>
      <c r="AN22" s="334"/>
      <c r="AO22" s="332">
        <v>24000</v>
      </c>
      <c r="AP22" s="327"/>
      <c r="AQ22" s="327"/>
      <c r="AR22" s="334"/>
      <c r="AS22" s="332">
        <v>120000</v>
      </c>
      <c r="AT22" s="327"/>
      <c r="AU22" s="327"/>
      <c r="AV22" s="167"/>
      <c r="AW22" s="333" t="s">
        <v>61</v>
      </c>
      <c r="AX22" s="351"/>
      <c r="AY22" s="352"/>
      <c r="AZ22" s="352"/>
      <c r="BA22" s="342"/>
      <c r="BB22" s="332">
        <v>15000</v>
      </c>
      <c r="BC22" s="327"/>
      <c r="BD22" s="327"/>
      <c r="BE22" s="361"/>
      <c r="BF22" s="94"/>
      <c r="BG22" s="94"/>
      <c r="BH22" s="94"/>
      <c r="BI22" s="94"/>
      <c r="BJ22" s="95"/>
      <c r="BK22" s="95"/>
      <c r="BL22" s="96"/>
      <c r="BM22" s="76"/>
      <c r="BN22" s="76"/>
      <c r="BO22" s="76"/>
      <c r="BP22" s="93"/>
      <c r="BR22" s="94"/>
      <c r="BS22" s="94"/>
      <c r="BT22" s="94"/>
      <c r="BU22" s="94"/>
      <c r="BV22" s="95"/>
      <c r="BW22" s="95"/>
      <c r="BX22" s="96"/>
      <c r="BY22" s="75"/>
      <c r="BZ22" s="75"/>
      <c r="CA22" s="75"/>
      <c r="CB22" s="93"/>
      <c r="CD22" s="94"/>
      <c r="CE22" s="94"/>
      <c r="CF22" s="94"/>
      <c r="CG22" s="94"/>
      <c r="CH22" s="95"/>
      <c r="CI22" s="95"/>
      <c r="CJ22" s="96"/>
      <c r="CK22" s="97"/>
      <c r="CL22" s="97"/>
      <c r="CM22" s="75"/>
      <c r="CN22" s="93"/>
      <c r="CP22" s="94"/>
      <c r="CQ22" s="94"/>
      <c r="CR22" s="94"/>
      <c r="CS22" s="94"/>
      <c r="CT22" s="95"/>
      <c r="CU22" s="95"/>
      <c r="CV22" s="96"/>
    </row>
    <row r="23" spans="1:100" ht="18" customHeight="1">
      <c r="A23" s="420">
        <v>15000.001</v>
      </c>
      <c r="B23" s="421"/>
      <c r="C23" s="422" t="s">
        <v>62</v>
      </c>
      <c r="D23" s="422"/>
      <c r="E23" s="421">
        <v>20000</v>
      </c>
      <c r="F23" s="421"/>
      <c r="G23" s="422" t="s">
        <v>60</v>
      </c>
      <c r="H23" s="423"/>
      <c r="I23" s="336" t="s">
        <v>84</v>
      </c>
      <c r="J23" s="337"/>
      <c r="K23" s="337"/>
      <c r="L23" s="338"/>
      <c r="M23" s="339">
        <v>470000</v>
      </c>
      <c r="N23" s="340"/>
      <c r="O23" s="340"/>
      <c r="P23" s="176" t="s">
        <v>61</v>
      </c>
      <c r="Q23" s="326">
        <v>40000</v>
      </c>
      <c r="R23" s="327"/>
      <c r="S23" s="327"/>
      <c r="T23" s="358"/>
      <c r="U23" s="332">
        <v>340000</v>
      </c>
      <c r="V23" s="327"/>
      <c r="W23" s="327"/>
      <c r="X23" s="177" t="s">
        <v>61</v>
      </c>
      <c r="Y23" s="330">
        <v>42500</v>
      </c>
      <c r="Z23" s="331"/>
      <c r="AA23" s="331"/>
      <c r="AB23" s="334"/>
      <c r="AC23" s="351"/>
      <c r="AD23" s="352"/>
      <c r="AE23" s="352"/>
      <c r="AF23" s="334"/>
      <c r="AG23" s="351"/>
      <c r="AH23" s="352"/>
      <c r="AI23" s="352"/>
      <c r="AJ23" s="334"/>
      <c r="AK23" s="332">
        <v>20000</v>
      </c>
      <c r="AL23" s="327"/>
      <c r="AM23" s="327"/>
      <c r="AN23" s="334"/>
      <c r="AO23" s="332">
        <v>24000</v>
      </c>
      <c r="AP23" s="327"/>
      <c r="AQ23" s="327"/>
      <c r="AR23" s="334"/>
      <c r="AS23" s="332">
        <v>120000</v>
      </c>
      <c r="AT23" s="327"/>
      <c r="AU23" s="327"/>
      <c r="AV23" s="166"/>
      <c r="AW23" s="334"/>
      <c r="AX23" s="351"/>
      <c r="AY23" s="352"/>
      <c r="AZ23" s="352"/>
      <c r="BA23" s="342"/>
      <c r="BB23" s="332">
        <v>15000</v>
      </c>
      <c r="BC23" s="327"/>
      <c r="BD23" s="327"/>
      <c r="BE23" s="361"/>
      <c r="BF23" s="75"/>
      <c r="BG23" s="75"/>
      <c r="BH23" s="75"/>
      <c r="BI23" s="75"/>
      <c r="BJ23" s="95"/>
      <c r="BK23" s="95"/>
      <c r="BL23" s="96"/>
      <c r="BM23" s="76"/>
      <c r="BN23" s="76"/>
      <c r="BO23" s="76"/>
      <c r="BP23" s="93"/>
      <c r="BR23" s="75"/>
      <c r="BS23" s="75"/>
      <c r="BT23" s="75"/>
      <c r="BU23" s="75"/>
      <c r="BV23" s="95"/>
      <c r="BW23" s="95"/>
      <c r="BX23" s="96"/>
      <c r="BY23" s="75"/>
      <c r="BZ23" s="75"/>
      <c r="CA23" s="75"/>
      <c r="CB23" s="93"/>
      <c r="CD23" s="75"/>
      <c r="CE23" s="75"/>
      <c r="CF23" s="75"/>
      <c r="CG23" s="75"/>
      <c r="CH23" s="95"/>
      <c r="CI23" s="95"/>
      <c r="CJ23" s="96"/>
      <c r="CK23" s="97"/>
      <c r="CL23" s="97"/>
      <c r="CM23" s="75"/>
      <c r="CN23" s="93"/>
      <c r="CP23" s="75"/>
      <c r="CQ23" s="75"/>
      <c r="CR23" s="75"/>
      <c r="CS23" s="75"/>
      <c r="CT23" s="95"/>
      <c r="CU23" s="95"/>
      <c r="CV23" s="96"/>
    </row>
    <row r="24" spans="1:100" ht="18" customHeight="1">
      <c r="A24" s="420">
        <v>20000.001</v>
      </c>
      <c r="B24" s="421"/>
      <c r="C24" s="422" t="s">
        <v>62</v>
      </c>
      <c r="D24" s="422"/>
      <c r="E24" s="421">
        <v>30000</v>
      </c>
      <c r="F24" s="421"/>
      <c r="G24" s="422" t="s">
        <v>60</v>
      </c>
      <c r="H24" s="423"/>
      <c r="I24" s="336" t="s">
        <v>84</v>
      </c>
      <c r="J24" s="337"/>
      <c r="K24" s="337"/>
      <c r="L24" s="338"/>
      <c r="M24" s="339">
        <v>550000</v>
      </c>
      <c r="N24" s="340"/>
      <c r="O24" s="340"/>
      <c r="P24" s="176" t="s">
        <v>61</v>
      </c>
      <c r="Q24" s="326">
        <v>40000</v>
      </c>
      <c r="R24" s="327"/>
      <c r="S24" s="327"/>
      <c r="T24" s="358"/>
      <c r="U24" s="332">
        <v>400000</v>
      </c>
      <c r="V24" s="327"/>
      <c r="W24" s="327"/>
      <c r="X24" s="177" t="s">
        <v>61</v>
      </c>
      <c r="Y24" s="330">
        <v>42500</v>
      </c>
      <c r="Z24" s="331"/>
      <c r="AA24" s="331"/>
      <c r="AB24" s="334"/>
      <c r="AC24" s="351"/>
      <c r="AD24" s="352"/>
      <c r="AE24" s="352"/>
      <c r="AF24" s="334"/>
      <c r="AG24" s="351"/>
      <c r="AH24" s="352"/>
      <c r="AI24" s="352"/>
      <c r="AJ24" s="334"/>
      <c r="AK24" s="332">
        <v>20000</v>
      </c>
      <c r="AL24" s="327"/>
      <c r="AM24" s="327"/>
      <c r="AN24" s="334"/>
      <c r="AO24" s="332">
        <v>24000</v>
      </c>
      <c r="AP24" s="327"/>
      <c r="AQ24" s="327"/>
      <c r="AR24" s="334"/>
      <c r="AS24" s="332">
        <v>120000</v>
      </c>
      <c r="AT24" s="327"/>
      <c r="AU24" s="327"/>
      <c r="AV24" s="166"/>
      <c r="AW24" s="334"/>
      <c r="AX24" s="351"/>
      <c r="AY24" s="352"/>
      <c r="AZ24" s="352"/>
      <c r="BA24" s="342"/>
      <c r="BB24" s="332">
        <v>15000</v>
      </c>
      <c r="BC24" s="327"/>
      <c r="BD24" s="327"/>
      <c r="BE24" s="361"/>
      <c r="BF24" s="73"/>
      <c r="BG24" s="73"/>
      <c r="BH24" s="73"/>
      <c r="BI24" s="98"/>
      <c r="BJ24" s="98"/>
      <c r="BK24" s="98"/>
      <c r="BL24" s="99"/>
      <c r="BM24" s="76"/>
      <c r="BN24" s="76"/>
      <c r="BO24" s="76"/>
      <c r="BP24" s="93"/>
      <c r="BR24" s="75"/>
      <c r="BS24" s="75"/>
      <c r="BT24" s="75"/>
      <c r="BU24" s="75"/>
      <c r="BV24" s="95"/>
      <c r="BW24" s="95"/>
      <c r="BX24" s="96"/>
      <c r="BY24" s="75"/>
      <c r="BZ24" s="75"/>
      <c r="CA24" s="75"/>
      <c r="CB24" s="93"/>
      <c r="CD24" s="75"/>
      <c r="CE24" s="75"/>
      <c r="CF24" s="75"/>
      <c r="CG24" s="75"/>
      <c r="CH24" s="95"/>
      <c r="CI24" s="95"/>
      <c r="CJ24" s="96"/>
      <c r="CK24" s="97"/>
      <c r="CL24" s="97"/>
      <c r="CM24" s="75"/>
      <c r="CN24" s="71"/>
      <c r="CO24" s="93"/>
      <c r="CP24" s="73"/>
      <c r="CQ24" s="73"/>
      <c r="CR24" s="73"/>
      <c r="CS24" s="98"/>
      <c r="CT24" s="98"/>
      <c r="CU24" s="98"/>
      <c r="CV24" s="99"/>
    </row>
    <row r="25" spans="1:100" ht="18" customHeight="1">
      <c r="A25" s="420">
        <v>30000.001</v>
      </c>
      <c r="B25" s="421"/>
      <c r="C25" s="422" t="s">
        <v>62</v>
      </c>
      <c r="D25" s="422"/>
      <c r="E25" s="421">
        <v>50000</v>
      </c>
      <c r="F25" s="421"/>
      <c r="G25" s="422" t="s">
        <v>60</v>
      </c>
      <c r="H25" s="423"/>
      <c r="I25" s="336" t="s">
        <v>84</v>
      </c>
      <c r="J25" s="337"/>
      <c r="K25" s="337"/>
      <c r="L25" s="338"/>
      <c r="M25" s="339">
        <v>630000</v>
      </c>
      <c r="N25" s="340"/>
      <c r="O25" s="340"/>
      <c r="P25" s="176" t="s">
        <v>61</v>
      </c>
      <c r="Q25" s="326">
        <v>40000</v>
      </c>
      <c r="R25" s="327"/>
      <c r="S25" s="327"/>
      <c r="T25" s="358"/>
      <c r="U25" s="332">
        <v>470000</v>
      </c>
      <c r="V25" s="327"/>
      <c r="W25" s="327"/>
      <c r="X25" s="177" t="s">
        <v>61</v>
      </c>
      <c r="Y25" s="330">
        <v>42500</v>
      </c>
      <c r="Z25" s="331"/>
      <c r="AA25" s="331"/>
      <c r="AB25" s="344"/>
      <c r="AC25" s="351"/>
      <c r="AD25" s="352"/>
      <c r="AE25" s="352"/>
      <c r="AF25" s="334"/>
      <c r="AG25" s="351"/>
      <c r="AH25" s="352"/>
      <c r="AI25" s="352"/>
      <c r="AJ25" s="334"/>
      <c r="AK25" s="332">
        <v>20000</v>
      </c>
      <c r="AL25" s="327"/>
      <c r="AM25" s="327"/>
      <c r="AN25" s="334"/>
      <c r="AO25" s="332">
        <v>24000</v>
      </c>
      <c r="AP25" s="327"/>
      <c r="AQ25" s="327"/>
      <c r="AR25" s="334"/>
      <c r="AS25" s="332">
        <v>120000</v>
      </c>
      <c r="AT25" s="327"/>
      <c r="AU25" s="327"/>
      <c r="AV25" s="166"/>
      <c r="AW25" s="334"/>
      <c r="AX25" s="351"/>
      <c r="AY25" s="352"/>
      <c r="AZ25" s="352"/>
      <c r="BA25" s="342"/>
      <c r="BB25" s="332">
        <v>15000</v>
      </c>
      <c r="BC25" s="327"/>
      <c r="BD25" s="327"/>
      <c r="BE25" s="361"/>
      <c r="BF25" s="75"/>
      <c r="BG25" s="75"/>
      <c r="BH25" s="75"/>
      <c r="BI25" s="75"/>
      <c r="BJ25" s="75"/>
      <c r="BK25" s="75"/>
      <c r="BL25" s="75"/>
      <c r="BM25" s="76"/>
      <c r="BN25" s="76"/>
      <c r="BO25" s="76"/>
      <c r="BP25" s="71"/>
      <c r="BQ25" s="93"/>
      <c r="BR25" s="73"/>
      <c r="BS25" s="73"/>
      <c r="BT25" s="73"/>
      <c r="BU25" s="98"/>
      <c r="BV25" s="98"/>
      <c r="BW25" s="98"/>
      <c r="BX25" s="99"/>
      <c r="BY25" s="75"/>
      <c r="BZ25" s="75"/>
      <c r="CA25" s="75"/>
      <c r="CB25" s="71"/>
      <c r="CC25" s="93"/>
      <c r="CD25" s="73"/>
      <c r="CE25" s="73"/>
      <c r="CF25" s="73"/>
      <c r="CG25" s="98"/>
      <c r="CH25" s="98"/>
      <c r="CI25" s="98"/>
      <c r="CJ25" s="99"/>
      <c r="CK25" s="100"/>
      <c r="CL25" s="100"/>
      <c r="CM25" s="75"/>
    </row>
    <row r="26" spans="1:100" ht="18" customHeight="1">
      <c r="A26" s="420">
        <v>50000.000999999997</v>
      </c>
      <c r="B26" s="421"/>
      <c r="C26" s="422" t="s">
        <v>62</v>
      </c>
      <c r="D26" s="422"/>
      <c r="E26" s="421">
        <v>70000</v>
      </c>
      <c r="F26" s="421"/>
      <c r="G26" s="422" t="s">
        <v>60</v>
      </c>
      <c r="H26" s="423"/>
      <c r="I26" s="336" t="s">
        <v>84</v>
      </c>
      <c r="J26" s="337"/>
      <c r="K26" s="337"/>
      <c r="L26" s="338"/>
      <c r="M26" s="339">
        <v>690000</v>
      </c>
      <c r="N26" s="340"/>
      <c r="O26" s="340"/>
      <c r="P26" s="176" t="s">
        <v>61</v>
      </c>
      <c r="Q26" s="326">
        <v>40000</v>
      </c>
      <c r="R26" s="327"/>
      <c r="S26" s="327"/>
      <c r="T26" s="358"/>
      <c r="U26" s="332">
        <v>510000</v>
      </c>
      <c r="V26" s="327"/>
      <c r="W26" s="327"/>
      <c r="X26" s="177" t="s">
        <v>61</v>
      </c>
      <c r="Y26" s="330">
        <v>77500</v>
      </c>
      <c r="Z26" s="331"/>
      <c r="AA26" s="331"/>
      <c r="AB26" s="333" t="s">
        <v>61</v>
      </c>
      <c r="AC26" s="351"/>
      <c r="AD26" s="352"/>
      <c r="AE26" s="352"/>
      <c r="AF26" s="334"/>
      <c r="AG26" s="351"/>
      <c r="AH26" s="352"/>
      <c r="AI26" s="352"/>
      <c r="AJ26" s="334"/>
      <c r="AK26" s="332">
        <v>20000</v>
      </c>
      <c r="AL26" s="327"/>
      <c r="AM26" s="327"/>
      <c r="AN26" s="334"/>
      <c r="AO26" s="332">
        <v>24000</v>
      </c>
      <c r="AP26" s="327"/>
      <c r="AQ26" s="327"/>
      <c r="AR26" s="334"/>
      <c r="AS26" s="332">
        <v>120000</v>
      </c>
      <c r="AT26" s="327"/>
      <c r="AU26" s="327"/>
      <c r="AV26" s="166"/>
      <c r="AW26" s="334"/>
      <c r="AX26" s="351"/>
      <c r="AY26" s="352"/>
      <c r="AZ26" s="352"/>
      <c r="BA26" s="342"/>
      <c r="BB26" s="332">
        <v>15000</v>
      </c>
      <c r="BC26" s="327"/>
      <c r="BD26" s="327"/>
      <c r="BE26" s="361"/>
    </row>
    <row r="27" spans="1:100" ht="18" customHeight="1">
      <c r="A27" s="420">
        <v>70000.001000000004</v>
      </c>
      <c r="B27" s="421"/>
      <c r="C27" s="422" t="s">
        <v>62</v>
      </c>
      <c r="D27" s="422"/>
      <c r="E27" s="443">
        <v>100000</v>
      </c>
      <c r="F27" s="443"/>
      <c r="G27" s="422" t="s">
        <v>60</v>
      </c>
      <c r="H27" s="423"/>
      <c r="I27" s="336" t="s">
        <v>84</v>
      </c>
      <c r="J27" s="337"/>
      <c r="K27" s="337"/>
      <c r="L27" s="338"/>
      <c r="M27" s="339">
        <v>720000</v>
      </c>
      <c r="N27" s="340"/>
      <c r="O27" s="340"/>
      <c r="P27" s="176" t="s">
        <v>61</v>
      </c>
      <c r="Q27" s="326">
        <v>40000</v>
      </c>
      <c r="R27" s="327"/>
      <c r="S27" s="327"/>
      <c r="T27" s="358"/>
      <c r="U27" s="332">
        <v>530000</v>
      </c>
      <c r="V27" s="327"/>
      <c r="W27" s="327"/>
      <c r="X27" s="177" t="s">
        <v>61</v>
      </c>
      <c r="Y27" s="330">
        <v>77500</v>
      </c>
      <c r="Z27" s="331"/>
      <c r="AA27" s="331"/>
      <c r="AB27" s="334"/>
      <c r="AC27" s="351"/>
      <c r="AD27" s="352"/>
      <c r="AE27" s="352"/>
      <c r="AF27" s="334"/>
      <c r="AG27" s="351"/>
      <c r="AH27" s="352"/>
      <c r="AI27" s="352"/>
      <c r="AJ27" s="334"/>
      <c r="AK27" s="332">
        <v>20000</v>
      </c>
      <c r="AL27" s="327"/>
      <c r="AM27" s="327"/>
      <c r="AN27" s="334"/>
      <c r="AO27" s="332">
        <v>24000</v>
      </c>
      <c r="AP27" s="327"/>
      <c r="AQ27" s="327"/>
      <c r="AR27" s="334"/>
      <c r="AS27" s="332">
        <v>120000</v>
      </c>
      <c r="AT27" s="327"/>
      <c r="AU27" s="327"/>
      <c r="AV27" s="166"/>
      <c r="AW27" s="334"/>
      <c r="AX27" s="351"/>
      <c r="AY27" s="352"/>
      <c r="AZ27" s="352"/>
      <c r="BA27" s="342"/>
      <c r="BB27" s="332">
        <v>15000</v>
      </c>
      <c r="BC27" s="327"/>
      <c r="BD27" s="327"/>
      <c r="BE27" s="361"/>
    </row>
    <row r="28" spans="1:100" ht="18" customHeight="1">
      <c r="A28" s="439">
        <v>100000.001</v>
      </c>
      <c r="B28" s="440"/>
      <c r="C28" s="441" t="s">
        <v>64</v>
      </c>
      <c r="D28" s="441"/>
      <c r="E28" s="441"/>
      <c r="F28" s="441"/>
      <c r="G28" s="441"/>
      <c r="H28" s="442"/>
      <c r="I28" s="321" t="s">
        <v>84</v>
      </c>
      <c r="J28" s="322"/>
      <c r="K28" s="322"/>
      <c r="L28" s="323"/>
      <c r="M28" s="324">
        <v>750000</v>
      </c>
      <c r="N28" s="325"/>
      <c r="O28" s="325"/>
      <c r="P28" s="179" t="s">
        <v>61</v>
      </c>
      <c r="Q28" s="326">
        <v>40000</v>
      </c>
      <c r="R28" s="327"/>
      <c r="S28" s="327"/>
      <c r="T28" s="357"/>
      <c r="U28" s="328">
        <v>560000</v>
      </c>
      <c r="V28" s="329"/>
      <c r="W28" s="329"/>
      <c r="X28" s="170" t="s">
        <v>61</v>
      </c>
      <c r="Y28" s="330">
        <v>77500</v>
      </c>
      <c r="Z28" s="331"/>
      <c r="AA28" s="331"/>
      <c r="AB28" s="335"/>
      <c r="AC28" s="355"/>
      <c r="AD28" s="356"/>
      <c r="AE28" s="356"/>
      <c r="AF28" s="335"/>
      <c r="AG28" s="355"/>
      <c r="AH28" s="356"/>
      <c r="AI28" s="356"/>
      <c r="AJ28" s="335"/>
      <c r="AK28" s="332">
        <v>20000</v>
      </c>
      <c r="AL28" s="327"/>
      <c r="AM28" s="327"/>
      <c r="AN28" s="335"/>
      <c r="AO28" s="332">
        <v>24000</v>
      </c>
      <c r="AP28" s="327"/>
      <c r="AQ28" s="327"/>
      <c r="AR28" s="335"/>
      <c r="AS28" s="332">
        <v>120000</v>
      </c>
      <c r="AT28" s="327"/>
      <c r="AU28" s="327"/>
      <c r="AV28" s="169"/>
      <c r="AW28" s="335"/>
      <c r="AX28" s="355"/>
      <c r="AY28" s="356"/>
      <c r="AZ28" s="356"/>
      <c r="BA28" s="343"/>
      <c r="BB28" s="332">
        <v>15000</v>
      </c>
      <c r="BC28" s="327"/>
      <c r="BD28" s="327"/>
      <c r="BE28" s="412"/>
    </row>
    <row r="29" spans="1:100" ht="18" customHeight="1">
      <c r="A29" s="444" t="s">
        <v>65</v>
      </c>
      <c r="B29" s="445"/>
      <c r="C29" s="445"/>
      <c r="D29" s="445"/>
      <c r="E29" s="445"/>
      <c r="F29" s="445"/>
      <c r="G29" s="445"/>
      <c r="H29" s="446"/>
      <c r="I29" s="306" t="s">
        <v>84</v>
      </c>
      <c r="J29" s="307"/>
      <c r="K29" s="307"/>
      <c r="L29" s="308"/>
      <c r="M29" s="309">
        <v>24000</v>
      </c>
      <c r="N29" s="310"/>
      <c r="O29" s="310"/>
      <c r="P29" s="181" t="s">
        <v>61</v>
      </c>
      <c r="Q29" s="319" t="s">
        <v>84</v>
      </c>
      <c r="R29" s="304"/>
      <c r="S29" s="304"/>
      <c r="T29" s="305"/>
      <c r="U29" s="320" t="s">
        <v>84</v>
      </c>
      <c r="V29" s="304"/>
      <c r="W29" s="304"/>
      <c r="X29" s="304"/>
      <c r="Y29" s="303" t="s">
        <v>84</v>
      </c>
      <c r="Z29" s="304"/>
      <c r="AA29" s="304"/>
      <c r="AB29" s="318"/>
      <c r="AC29" s="303" t="s">
        <v>84</v>
      </c>
      <c r="AD29" s="304"/>
      <c r="AE29" s="304"/>
      <c r="AF29" s="318"/>
      <c r="AG29" s="303" t="s">
        <v>84</v>
      </c>
      <c r="AH29" s="304"/>
      <c r="AI29" s="304"/>
      <c r="AJ29" s="318"/>
      <c r="AK29" s="303" t="s">
        <v>84</v>
      </c>
      <c r="AL29" s="304"/>
      <c r="AM29" s="304"/>
      <c r="AN29" s="318"/>
      <c r="AO29" s="303" t="s">
        <v>84</v>
      </c>
      <c r="AP29" s="304"/>
      <c r="AQ29" s="304"/>
      <c r="AR29" s="318"/>
      <c r="AS29" s="303" t="s">
        <v>84</v>
      </c>
      <c r="AT29" s="304"/>
      <c r="AU29" s="304"/>
      <c r="AV29" s="304"/>
      <c r="AW29" s="318"/>
      <c r="AX29" s="303" t="s">
        <v>84</v>
      </c>
      <c r="AY29" s="304"/>
      <c r="AZ29" s="304"/>
      <c r="BA29" s="304"/>
      <c r="BB29" s="303" t="s">
        <v>84</v>
      </c>
      <c r="BC29" s="304"/>
      <c r="BD29" s="304"/>
      <c r="BE29" s="305"/>
    </row>
    <row r="30" spans="1:100" ht="18" customHeight="1">
      <c r="A30" s="444" t="s">
        <v>66</v>
      </c>
      <c r="B30" s="445"/>
      <c r="C30" s="445"/>
      <c r="D30" s="445"/>
      <c r="E30" s="445"/>
      <c r="F30" s="445"/>
      <c r="G30" s="445"/>
      <c r="H30" s="446"/>
      <c r="I30" s="306" t="s">
        <v>84</v>
      </c>
      <c r="J30" s="307"/>
      <c r="K30" s="307"/>
      <c r="L30" s="308"/>
      <c r="M30" s="309">
        <v>28000</v>
      </c>
      <c r="N30" s="310"/>
      <c r="O30" s="310"/>
      <c r="P30" s="182" t="s">
        <v>61</v>
      </c>
      <c r="Q30" s="311" t="s">
        <v>84</v>
      </c>
      <c r="R30" s="312"/>
      <c r="S30" s="312"/>
      <c r="T30" s="313"/>
      <c r="U30" s="314">
        <v>5000</v>
      </c>
      <c r="V30" s="315"/>
      <c r="W30" s="315"/>
      <c r="X30" s="183" t="s">
        <v>61</v>
      </c>
      <c r="Y30" s="316" t="s">
        <v>84</v>
      </c>
      <c r="Z30" s="312"/>
      <c r="AA30" s="312"/>
      <c r="AB30" s="317"/>
      <c r="AC30" s="316" t="s">
        <v>84</v>
      </c>
      <c r="AD30" s="312"/>
      <c r="AE30" s="312"/>
      <c r="AF30" s="317"/>
      <c r="AG30" s="316" t="s">
        <v>84</v>
      </c>
      <c r="AH30" s="312"/>
      <c r="AI30" s="312"/>
      <c r="AJ30" s="317"/>
      <c r="AK30" s="316" t="s">
        <v>84</v>
      </c>
      <c r="AL30" s="312"/>
      <c r="AM30" s="312"/>
      <c r="AN30" s="317"/>
      <c r="AO30" s="316" t="s">
        <v>84</v>
      </c>
      <c r="AP30" s="312"/>
      <c r="AQ30" s="312"/>
      <c r="AR30" s="317"/>
      <c r="AS30" s="316" t="s">
        <v>84</v>
      </c>
      <c r="AT30" s="312"/>
      <c r="AU30" s="312"/>
      <c r="AV30" s="312"/>
      <c r="AW30" s="317"/>
      <c r="AX30" s="316" t="s">
        <v>84</v>
      </c>
      <c r="AY30" s="312"/>
      <c r="AZ30" s="312"/>
      <c r="BA30" s="312"/>
      <c r="BB30" s="316" t="s">
        <v>84</v>
      </c>
      <c r="BC30" s="312"/>
      <c r="BD30" s="312"/>
      <c r="BE30" s="313"/>
    </row>
    <row r="31" spans="1:100" ht="18" hidden="1" customHeight="1">
      <c r="A31" s="64" t="s">
        <v>67</v>
      </c>
      <c r="B31" s="58" t="s">
        <v>68</v>
      </c>
      <c r="U31" s="60"/>
      <c r="W31" s="93"/>
      <c r="X31" s="99"/>
      <c r="AA31" s="93"/>
      <c r="AB31" s="99"/>
      <c r="BC31" s="62"/>
      <c r="BF31" s="72"/>
      <c r="BG31" s="104"/>
      <c r="BH31" s="74"/>
      <c r="BJ31" s="72"/>
      <c r="BK31" s="72"/>
      <c r="BM31" s="76"/>
      <c r="BN31" s="76"/>
      <c r="BO31" s="62"/>
      <c r="BR31" s="72"/>
      <c r="BS31" s="104"/>
      <c r="BT31" s="74"/>
      <c r="BV31" s="75"/>
      <c r="BW31" s="75"/>
      <c r="BY31" s="75"/>
      <c r="BZ31" s="75"/>
      <c r="CA31" s="62"/>
      <c r="CD31" s="72"/>
      <c r="CE31" s="104"/>
      <c r="CF31" s="74"/>
      <c r="CH31" s="75"/>
      <c r="CI31" s="75"/>
      <c r="CK31" s="75"/>
      <c r="CL31" s="75"/>
      <c r="CM31" s="62"/>
      <c r="CP31" s="72"/>
      <c r="CQ31" s="104"/>
      <c r="CR31" s="105"/>
      <c r="CT31" s="75"/>
      <c r="CU31" s="75"/>
    </row>
    <row r="32" spans="1:100" ht="18" hidden="1" customHeight="1">
      <c r="A32" s="64" t="s">
        <v>69</v>
      </c>
      <c r="B32" s="58" t="s">
        <v>70</v>
      </c>
      <c r="U32" s="60"/>
      <c r="W32" s="93"/>
      <c r="X32" s="99"/>
      <c r="AA32" s="93"/>
      <c r="AB32" s="99"/>
      <c r="BC32" s="72"/>
      <c r="BF32" s="72"/>
      <c r="BH32" s="73"/>
      <c r="BJ32" s="72"/>
      <c r="BK32" s="72"/>
      <c r="BL32" s="73"/>
      <c r="BM32" s="76"/>
      <c r="BN32" s="76"/>
      <c r="BO32" s="72"/>
      <c r="BR32" s="72"/>
      <c r="BT32" s="73"/>
      <c r="BV32" s="75"/>
      <c r="BW32" s="75"/>
      <c r="BX32" s="73"/>
      <c r="BY32" s="75"/>
      <c r="BZ32" s="75"/>
      <c r="CA32" s="72"/>
      <c r="CD32" s="72"/>
      <c r="CF32" s="73"/>
      <c r="CH32" s="75"/>
      <c r="CI32" s="75"/>
      <c r="CJ32" s="73"/>
      <c r="CK32" s="75"/>
      <c r="CL32" s="75"/>
      <c r="CM32" s="72"/>
      <c r="CP32" s="72"/>
      <c r="CR32" s="73"/>
      <c r="CT32" s="75"/>
      <c r="CU32" s="75"/>
      <c r="CV32" s="73"/>
    </row>
    <row r="33" spans="1:100" ht="18" hidden="1" customHeight="1">
      <c r="A33" s="64" t="s">
        <v>71</v>
      </c>
      <c r="B33" s="58" t="s">
        <v>72</v>
      </c>
      <c r="U33" s="60"/>
      <c r="W33" s="93"/>
      <c r="X33" s="99"/>
      <c r="AA33" s="93"/>
      <c r="AB33" s="99"/>
      <c r="BD33" s="75"/>
      <c r="BE33" s="75"/>
      <c r="BF33" s="75"/>
      <c r="BG33" s="75"/>
      <c r="BH33" s="75"/>
      <c r="BI33" s="75"/>
      <c r="BJ33" s="75"/>
      <c r="BK33" s="75"/>
      <c r="BL33" s="75"/>
      <c r="BM33" s="76"/>
      <c r="BN33" s="76"/>
      <c r="BO33" s="76"/>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row>
    <row r="34" spans="1:100" ht="18" hidden="1" customHeight="1">
      <c r="A34" s="64" t="s">
        <v>85</v>
      </c>
      <c r="B34" s="106" t="s">
        <v>119</v>
      </c>
      <c r="C34" s="106"/>
      <c r="U34" s="60"/>
      <c r="W34" s="93"/>
      <c r="X34" s="99"/>
      <c r="AA34" s="93"/>
      <c r="AB34" s="99"/>
      <c r="BD34" s="80"/>
      <c r="BE34" s="80"/>
      <c r="BF34" s="80"/>
      <c r="BG34" s="80"/>
      <c r="BH34" s="80"/>
      <c r="BI34" s="80"/>
      <c r="BJ34" s="80"/>
      <c r="BK34" s="80"/>
      <c r="BL34" s="80"/>
      <c r="BM34" s="76"/>
      <c r="BN34" s="76"/>
      <c r="BO34" s="76"/>
      <c r="BP34" s="75"/>
      <c r="BQ34" s="75"/>
      <c r="BR34" s="75"/>
      <c r="BS34" s="81"/>
      <c r="BT34" s="81"/>
      <c r="BU34" s="81"/>
      <c r="BV34" s="75"/>
      <c r="BW34" s="75"/>
      <c r="BX34" s="75"/>
      <c r="BY34" s="75"/>
      <c r="BZ34" s="75"/>
      <c r="CA34" s="75"/>
      <c r="CB34" s="80"/>
      <c r="CC34" s="80"/>
      <c r="CD34" s="80"/>
      <c r="CE34" s="80"/>
      <c r="CF34" s="80"/>
      <c r="CG34" s="80"/>
      <c r="CH34" s="80"/>
      <c r="CI34" s="80"/>
      <c r="CJ34" s="80"/>
      <c r="CK34" s="83"/>
      <c r="CL34" s="83"/>
      <c r="CM34" s="75"/>
      <c r="CN34" s="82"/>
      <c r="CO34" s="82"/>
      <c r="CP34" s="82"/>
      <c r="CQ34" s="82"/>
      <c r="CR34" s="82"/>
      <c r="CS34" s="82"/>
      <c r="CT34" s="75"/>
      <c r="CU34" s="75"/>
      <c r="CV34" s="75"/>
    </row>
    <row r="35" spans="1:100" ht="18" hidden="1" customHeight="1">
      <c r="A35" s="107" t="s">
        <v>73</v>
      </c>
      <c r="B35" s="58" t="s">
        <v>74</v>
      </c>
      <c r="U35" s="60"/>
      <c r="W35" s="93"/>
      <c r="X35" s="99"/>
      <c r="AA35" s="93"/>
      <c r="AB35" s="99"/>
      <c r="BD35" s="80"/>
      <c r="BE35" s="80"/>
      <c r="BF35" s="80"/>
      <c r="BG35" s="80"/>
      <c r="BH35" s="80"/>
      <c r="BI35" s="80"/>
      <c r="BJ35" s="80"/>
      <c r="BK35" s="80"/>
      <c r="BL35" s="80"/>
      <c r="BM35" s="76"/>
      <c r="BN35" s="76"/>
      <c r="BO35" s="76"/>
      <c r="BP35" s="75"/>
      <c r="BQ35" s="75"/>
      <c r="BR35" s="75"/>
      <c r="BS35" s="81"/>
      <c r="BT35" s="81"/>
      <c r="BU35" s="81"/>
      <c r="BV35" s="75"/>
      <c r="BW35" s="75"/>
      <c r="BX35" s="75"/>
      <c r="BY35" s="75"/>
      <c r="BZ35" s="75"/>
      <c r="CA35" s="75"/>
      <c r="CB35" s="80"/>
      <c r="CC35" s="80"/>
      <c r="CD35" s="80"/>
      <c r="CE35" s="80"/>
      <c r="CF35" s="80"/>
      <c r="CG35" s="80"/>
      <c r="CH35" s="80"/>
      <c r="CI35" s="80"/>
      <c r="CJ35" s="80"/>
      <c r="CK35" s="83"/>
      <c r="CL35" s="83"/>
      <c r="CM35" s="75"/>
      <c r="CN35" s="82"/>
      <c r="CO35" s="82"/>
      <c r="CP35" s="82"/>
      <c r="CQ35" s="82"/>
      <c r="CR35" s="82"/>
      <c r="CS35" s="82"/>
      <c r="CT35" s="108"/>
      <c r="CU35" s="108"/>
      <c r="CV35" s="108"/>
    </row>
    <row r="36" spans="1:100" ht="18" hidden="1" customHeight="1">
      <c r="A36" s="107" t="s">
        <v>73</v>
      </c>
      <c r="B36" s="58" t="s">
        <v>120</v>
      </c>
      <c r="U36" s="60"/>
      <c r="W36" s="93"/>
      <c r="X36" s="99"/>
      <c r="AA36" s="93"/>
      <c r="AB36" s="99"/>
      <c r="BD36" s="80"/>
      <c r="BE36" s="80"/>
      <c r="BF36" s="80"/>
      <c r="BG36" s="80"/>
      <c r="BH36" s="80"/>
      <c r="BI36" s="80"/>
      <c r="BJ36" s="80"/>
      <c r="BK36" s="80"/>
      <c r="BL36" s="80"/>
      <c r="BM36" s="76"/>
      <c r="BN36" s="76"/>
      <c r="BO36" s="76"/>
      <c r="BP36" s="75"/>
      <c r="BQ36" s="75"/>
      <c r="BR36" s="75"/>
      <c r="BS36" s="81"/>
      <c r="BT36" s="81"/>
      <c r="BU36" s="81"/>
      <c r="BV36" s="75"/>
      <c r="BW36" s="75"/>
      <c r="BX36" s="75"/>
      <c r="BY36" s="75"/>
      <c r="BZ36" s="75"/>
      <c r="CA36" s="75"/>
      <c r="CB36" s="80"/>
      <c r="CC36" s="80"/>
      <c r="CD36" s="80"/>
      <c r="CE36" s="80"/>
      <c r="CF36" s="80"/>
      <c r="CG36" s="80"/>
      <c r="CH36" s="80"/>
      <c r="CI36" s="80"/>
      <c r="CJ36" s="80"/>
      <c r="CK36" s="83"/>
      <c r="CL36" s="83"/>
      <c r="CM36" s="75"/>
      <c r="CN36" s="90"/>
      <c r="CO36" s="90"/>
      <c r="CP36" s="90"/>
      <c r="CQ36" s="90"/>
      <c r="CR36" s="90"/>
      <c r="CS36" s="90"/>
      <c r="CT36" s="109"/>
      <c r="CU36" s="109"/>
      <c r="CV36" s="109"/>
    </row>
    <row r="37" spans="1:100" ht="18" hidden="1" customHeight="1">
      <c r="A37" s="107" t="s">
        <v>73</v>
      </c>
      <c r="B37" s="58" t="s">
        <v>75</v>
      </c>
      <c r="U37" s="60"/>
      <c r="W37" s="93"/>
      <c r="X37" s="99"/>
      <c r="AA37" s="93"/>
      <c r="AB37" s="99"/>
      <c r="BD37" s="82"/>
      <c r="BE37" s="82"/>
      <c r="BF37" s="82"/>
      <c r="BG37" s="82"/>
      <c r="BH37" s="82"/>
      <c r="BI37" s="82"/>
      <c r="BJ37" s="82"/>
      <c r="BK37" s="82"/>
      <c r="BL37" s="82"/>
      <c r="BM37" s="76"/>
      <c r="BN37" s="76"/>
      <c r="BO37" s="76"/>
      <c r="BP37" s="75"/>
      <c r="BQ37" s="75"/>
      <c r="BR37" s="75"/>
      <c r="BS37" s="81"/>
      <c r="BT37" s="81"/>
      <c r="BU37" s="81"/>
      <c r="BV37" s="75"/>
      <c r="BW37" s="75"/>
      <c r="BX37" s="75"/>
      <c r="BY37" s="75"/>
      <c r="BZ37" s="75"/>
      <c r="CA37" s="75"/>
      <c r="CB37" s="82"/>
      <c r="CC37" s="82"/>
      <c r="CD37" s="82"/>
      <c r="CE37" s="82"/>
      <c r="CF37" s="82"/>
      <c r="CG37" s="82"/>
      <c r="CH37" s="82"/>
      <c r="CI37" s="82"/>
      <c r="CJ37" s="82"/>
      <c r="CK37" s="83"/>
      <c r="CL37" s="83"/>
      <c r="CM37" s="75"/>
      <c r="CN37" s="82"/>
      <c r="CO37" s="82"/>
      <c r="CP37" s="82"/>
      <c r="CQ37" s="82"/>
      <c r="CR37" s="82"/>
      <c r="CS37" s="82"/>
      <c r="CT37" s="108"/>
      <c r="CU37" s="108"/>
      <c r="CV37" s="108"/>
    </row>
    <row r="38" spans="1:100" ht="18" hidden="1" customHeight="1">
      <c r="A38" s="107" t="s">
        <v>73</v>
      </c>
      <c r="B38" s="58" t="s">
        <v>121</v>
      </c>
      <c r="U38" s="60"/>
      <c r="W38" s="93"/>
      <c r="X38" s="99"/>
      <c r="AA38" s="93"/>
      <c r="AB38" s="99"/>
      <c r="BD38" s="110"/>
      <c r="BE38" s="110"/>
      <c r="BF38" s="110"/>
      <c r="BG38" s="110"/>
      <c r="BH38" s="110"/>
      <c r="BI38" s="110"/>
      <c r="BJ38" s="110"/>
      <c r="BK38" s="110"/>
      <c r="BL38" s="110"/>
      <c r="BM38" s="76"/>
      <c r="BN38" s="76"/>
      <c r="BO38" s="76"/>
      <c r="BP38" s="75"/>
      <c r="BQ38" s="75"/>
      <c r="BR38" s="75"/>
      <c r="BS38" s="75"/>
      <c r="BT38" s="75"/>
      <c r="BU38" s="75"/>
      <c r="BV38" s="75"/>
      <c r="BW38" s="75"/>
      <c r="BX38" s="75"/>
      <c r="BY38" s="75"/>
      <c r="BZ38" s="75"/>
      <c r="CA38" s="75"/>
      <c r="CB38" s="82"/>
      <c r="CC38" s="82"/>
      <c r="CD38" s="82"/>
      <c r="CE38" s="82"/>
      <c r="CF38" s="82"/>
      <c r="CG38" s="82"/>
      <c r="CH38" s="82"/>
      <c r="CI38" s="82"/>
      <c r="CJ38" s="82"/>
      <c r="CK38" s="83"/>
      <c r="CL38" s="83"/>
      <c r="CM38" s="75"/>
      <c r="CN38" s="90"/>
      <c r="CO38" s="90"/>
      <c r="CP38" s="90"/>
      <c r="CQ38" s="90"/>
      <c r="CR38" s="90"/>
      <c r="CS38" s="90"/>
      <c r="CT38" s="109"/>
      <c r="CU38" s="109"/>
      <c r="CV38" s="109"/>
    </row>
    <row r="39" spans="1:100" ht="10.5" hidden="1" customHeight="1">
      <c r="A39" s="107" t="s">
        <v>73</v>
      </c>
      <c r="B39" s="58" t="s">
        <v>76</v>
      </c>
      <c r="U39" s="60"/>
      <c r="W39" s="93"/>
      <c r="X39" s="99"/>
      <c r="AA39" s="93"/>
      <c r="AB39" s="99"/>
      <c r="BD39" s="86"/>
      <c r="BE39" s="86"/>
      <c r="BF39" s="86"/>
      <c r="BG39" s="86"/>
      <c r="BH39" s="86"/>
      <c r="BI39" s="86"/>
      <c r="BJ39" s="86"/>
      <c r="BK39" s="86"/>
      <c r="BL39" s="86"/>
      <c r="BM39" s="76"/>
      <c r="BN39" s="76"/>
      <c r="BO39" s="76"/>
      <c r="BP39" s="86"/>
      <c r="BQ39" s="86"/>
      <c r="BR39" s="86"/>
      <c r="BS39" s="75"/>
      <c r="BT39" s="75"/>
      <c r="BU39" s="75"/>
      <c r="BV39" s="86"/>
      <c r="BW39" s="86"/>
      <c r="BX39" s="86"/>
      <c r="BY39" s="75"/>
      <c r="BZ39" s="75"/>
      <c r="CA39" s="75"/>
      <c r="CB39" s="86"/>
      <c r="CC39" s="86"/>
      <c r="CD39" s="86"/>
      <c r="CE39" s="86"/>
      <c r="CF39" s="86"/>
      <c r="CG39" s="86"/>
      <c r="CH39" s="86"/>
      <c r="CI39" s="86"/>
      <c r="CJ39" s="86"/>
      <c r="CK39" s="87"/>
      <c r="CL39" s="87"/>
      <c r="CM39" s="75"/>
      <c r="CN39" s="86"/>
      <c r="CO39" s="86"/>
      <c r="CP39" s="86"/>
      <c r="CQ39" s="86"/>
      <c r="CR39" s="86"/>
      <c r="CS39" s="86"/>
      <c r="CT39" s="86"/>
      <c r="CU39" s="86"/>
      <c r="CV39" s="86"/>
    </row>
    <row r="40" spans="1:100" ht="18" customHeight="1">
      <c r="A40" s="107"/>
      <c r="U40" s="60"/>
      <c r="W40" s="93"/>
      <c r="X40" s="99"/>
      <c r="AA40" s="93"/>
      <c r="AB40" s="99"/>
      <c r="BD40" s="86"/>
      <c r="BE40" s="86"/>
      <c r="BF40" s="86"/>
      <c r="BG40" s="86"/>
      <c r="BH40" s="86"/>
      <c r="BI40" s="86"/>
      <c r="BJ40" s="86"/>
      <c r="BK40" s="86"/>
      <c r="BL40" s="86"/>
      <c r="BM40" s="76"/>
      <c r="BN40" s="76"/>
      <c r="BO40" s="76"/>
      <c r="BP40" s="86"/>
      <c r="BQ40" s="86"/>
      <c r="BR40" s="86"/>
      <c r="BS40" s="75"/>
      <c r="BT40" s="75"/>
      <c r="BU40" s="75"/>
      <c r="BV40" s="86"/>
      <c r="BW40" s="86"/>
      <c r="BX40" s="86"/>
      <c r="BY40" s="75"/>
      <c r="BZ40" s="75"/>
      <c r="CA40" s="75"/>
      <c r="CB40" s="86"/>
      <c r="CC40" s="86"/>
      <c r="CD40" s="86"/>
      <c r="CE40" s="86"/>
      <c r="CF40" s="86"/>
      <c r="CG40" s="86"/>
      <c r="CH40" s="86"/>
      <c r="CI40" s="86"/>
      <c r="CJ40" s="86"/>
      <c r="CK40" s="87"/>
      <c r="CL40" s="87"/>
      <c r="CM40" s="75"/>
      <c r="CN40" s="86"/>
      <c r="CO40" s="86"/>
      <c r="CP40" s="86"/>
      <c r="CQ40" s="86"/>
      <c r="CR40" s="86"/>
      <c r="CS40" s="86"/>
      <c r="CT40" s="86"/>
      <c r="CU40" s="86"/>
      <c r="CV40" s="86"/>
    </row>
    <row r="41" spans="1:100" ht="18" customHeight="1">
      <c r="A41" s="111" t="s">
        <v>164</v>
      </c>
      <c r="U41" s="60"/>
      <c r="W41" s="93"/>
      <c r="X41" s="99"/>
      <c r="AA41" s="93"/>
      <c r="AB41" s="99"/>
      <c r="BD41" s="88"/>
      <c r="BE41" s="88"/>
      <c r="BF41" s="88"/>
      <c r="BG41" s="88"/>
      <c r="BH41" s="88"/>
      <c r="BI41" s="88"/>
      <c r="BJ41" s="88"/>
      <c r="BK41" s="88"/>
      <c r="BL41" s="88"/>
      <c r="BM41" s="76"/>
      <c r="BN41" s="76"/>
      <c r="BO41" s="76"/>
      <c r="BP41" s="88"/>
      <c r="BQ41" s="88"/>
      <c r="BR41" s="88"/>
      <c r="BS41" s="80"/>
      <c r="BT41" s="80"/>
      <c r="BU41" s="80"/>
      <c r="BV41" s="88"/>
      <c r="BW41" s="88"/>
      <c r="BX41" s="88"/>
      <c r="BY41" s="75"/>
      <c r="BZ41" s="75"/>
      <c r="CA41" s="75"/>
      <c r="CB41" s="88"/>
      <c r="CC41" s="88"/>
      <c r="CD41" s="88"/>
      <c r="CE41" s="88"/>
      <c r="CF41" s="88"/>
      <c r="CG41" s="88"/>
      <c r="CH41" s="88"/>
      <c r="CI41" s="88"/>
      <c r="CJ41" s="88"/>
      <c r="CK41" s="89"/>
      <c r="CL41" s="89"/>
      <c r="CM41" s="75"/>
      <c r="CN41" s="88"/>
      <c r="CO41" s="88"/>
      <c r="CP41" s="88"/>
      <c r="CQ41" s="88"/>
      <c r="CR41" s="88"/>
      <c r="CS41" s="88"/>
      <c r="CT41" s="88"/>
      <c r="CU41" s="88"/>
      <c r="CV41" s="88"/>
    </row>
    <row r="42" spans="1:100" ht="18" customHeight="1">
      <c r="A42" s="300" t="s">
        <v>122</v>
      </c>
      <c r="B42" s="300" t="s">
        <v>122</v>
      </c>
      <c r="C42" s="300" t="s">
        <v>122</v>
      </c>
      <c r="D42" s="300" t="s">
        <v>122</v>
      </c>
      <c r="E42" s="300" t="s">
        <v>122</v>
      </c>
      <c r="F42" s="300" t="s">
        <v>122</v>
      </c>
      <c r="G42" s="300" t="s">
        <v>122</v>
      </c>
      <c r="H42" s="300" t="s">
        <v>122</v>
      </c>
      <c r="I42" s="438">
        <f>算定表!$E$8</f>
        <v>0</v>
      </c>
      <c r="J42" s="301" t="str">
        <f>算定表!$E$11</f>
        <v>□</v>
      </c>
      <c r="K42" s="301" t="str">
        <f>算定表!$E$11</f>
        <v>□</v>
      </c>
      <c r="L42" s="301" t="str">
        <f>算定表!$E$11</f>
        <v>□</v>
      </c>
      <c r="M42" s="437" t="s">
        <v>165</v>
      </c>
      <c r="N42" s="437" t="s">
        <v>124</v>
      </c>
      <c r="O42" s="437" t="s">
        <v>124</v>
      </c>
      <c r="P42" s="437" t="s">
        <v>124</v>
      </c>
      <c r="U42" s="60"/>
      <c r="V42" s="65"/>
      <c r="W42" s="66"/>
      <c r="X42" s="60"/>
      <c r="Y42" s="60"/>
      <c r="BD42" s="88"/>
      <c r="BE42" s="88"/>
      <c r="BF42" s="88"/>
      <c r="BG42" s="88"/>
      <c r="BH42" s="88"/>
      <c r="BI42" s="88"/>
      <c r="BJ42" s="88"/>
      <c r="BK42" s="88"/>
      <c r="BL42" s="88"/>
      <c r="BM42" s="76"/>
      <c r="BN42" s="76"/>
      <c r="BO42" s="76"/>
      <c r="BP42" s="88"/>
      <c r="BQ42" s="88"/>
      <c r="BR42" s="88"/>
      <c r="BS42" s="80"/>
      <c r="BT42" s="80"/>
      <c r="BU42" s="80"/>
      <c r="BV42" s="88"/>
      <c r="BW42" s="88"/>
      <c r="BX42" s="88"/>
      <c r="BY42" s="75"/>
      <c r="BZ42" s="75"/>
      <c r="CA42" s="75"/>
      <c r="CB42" s="88"/>
      <c r="CC42" s="88"/>
      <c r="CD42" s="88"/>
      <c r="CE42" s="88"/>
      <c r="CF42" s="88"/>
      <c r="CG42" s="88"/>
      <c r="CH42" s="88"/>
      <c r="CI42" s="88"/>
      <c r="CJ42" s="88"/>
      <c r="CK42" s="89"/>
      <c r="CL42" s="89"/>
      <c r="CM42" s="75"/>
      <c r="CN42" s="90"/>
      <c r="CO42" s="80"/>
      <c r="CP42" s="80"/>
      <c r="CQ42" s="80"/>
      <c r="CR42" s="80"/>
      <c r="CS42" s="80"/>
      <c r="CT42" s="88"/>
      <c r="CU42" s="88"/>
      <c r="CV42" s="88"/>
    </row>
    <row r="43" spans="1:100">
      <c r="A43" s="300" t="s">
        <v>123</v>
      </c>
      <c r="B43" s="300" t="s">
        <v>123</v>
      </c>
      <c r="C43" s="300" t="s">
        <v>123</v>
      </c>
      <c r="D43" s="300" t="s">
        <v>123</v>
      </c>
      <c r="E43" s="300" t="s">
        <v>123</v>
      </c>
      <c r="F43" s="300" t="s">
        <v>123</v>
      </c>
      <c r="G43" s="300" t="s">
        <v>123</v>
      </c>
      <c r="H43" s="300" t="s">
        <v>123</v>
      </c>
      <c r="I43" s="301" t="str">
        <f>算定表!$E$6</f>
        <v>□</v>
      </c>
      <c r="J43" s="301" t="str">
        <f>算定表!$E$6</f>
        <v>□</v>
      </c>
      <c r="K43" s="301" t="str">
        <f>算定表!$E$6</f>
        <v>□</v>
      </c>
      <c r="L43" s="301" t="str">
        <f>算定表!$E$6</f>
        <v>□</v>
      </c>
      <c r="M43" s="302">
        <f>IF($I$43="■",IF(I42&gt;1000,VLOOKUP($I$42,$A$10:$O$28,13,TRUE),VLOOKUP($I$42,$A$10:$O$28,9,TRUE)),VLOOKUP($I$42,$A$10:$O$28,13,TRUE))</f>
        <v>33000</v>
      </c>
      <c r="N43" s="302">
        <f t="shared" ref="N43:P44" si="0">IF($C$25="■",VLOOKUP($C$24,$A$4:$E$8,3,TRUE),VLOOKUP($C$24,$A$4:$E$20,5,TRUE))</f>
        <v>0</v>
      </c>
      <c r="O43" s="302">
        <f t="shared" si="0"/>
        <v>0</v>
      </c>
      <c r="P43" s="302">
        <f t="shared" si="0"/>
        <v>0</v>
      </c>
      <c r="U43" s="60"/>
      <c r="V43" s="60"/>
      <c r="W43" s="60"/>
      <c r="X43" s="60"/>
      <c r="Y43" s="60"/>
      <c r="BD43" s="88"/>
      <c r="BE43" s="88"/>
      <c r="BF43" s="88"/>
      <c r="BG43" s="88"/>
      <c r="BH43" s="88"/>
      <c r="BI43" s="88"/>
      <c r="BJ43" s="88"/>
      <c r="BK43" s="88"/>
      <c r="BL43" s="88"/>
      <c r="BM43" s="76"/>
      <c r="BN43" s="76"/>
      <c r="BO43" s="76"/>
      <c r="BP43" s="88"/>
      <c r="BQ43" s="88"/>
      <c r="BR43" s="88"/>
      <c r="BS43" s="86"/>
      <c r="BT43" s="86"/>
      <c r="BU43" s="86"/>
      <c r="BV43" s="88"/>
      <c r="BW43" s="88"/>
      <c r="BX43" s="88"/>
      <c r="BY43" s="75"/>
      <c r="BZ43" s="75"/>
      <c r="CA43" s="75"/>
      <c r="CB43" s="88"/>
      <c r="CC43" s="88"/>
      <c r="CD43" s="88"/>
      <c r="CE43" s="88"/>
      <c r="CF43" s="88"/>
      <c r="CG43" s="88"/>
      <c r="CH43" s="88"/>
      <c r="CI43" s="88"/>
      <c r="CJ43" s="88"/>
      <c r="CK43" s="89"/>
      <c r="CL43" s="89"/>
      <c r="CM43" s="75"/>
      <c r="CN43" s="90"/>
      <c r="CO43" s="86"/>
      <c r="CP43" s="86"/>
      <c r="CQ43" s="86"/>
      <c r="CR43" s="86"/>
      <c r="CS43" s="86"/>
      <c r="CT43" s="88"/>
      <c r="CU43" s="88"/>
      <c r="CV43" s="88"/>
    </row>
    <row r="44" spans="1:100" ht="18" customHeight="1">
      <c r="A44" s="300" t="s">
        <v>184</v>
      </c>
      <c r="B44" s="300" t="s">
        <v>123</v>
      </c>
      <c r="C44" s="300" t="s">
        <v>123</v>
      </c>
      <c r="D44" s="300" t="s">
        <v>123</v>
      </c>
      <c r="E44" s="300" t="s">
        <v>123</v>
      </c>
      <c r="F44" s="300" t="s">
        <v>123</v>
      </c>
      <c r="G44" s="300" t="s">
        <v>123</v>
      </c>
      <c r="H44" s="300" t="s">
        <v>123</v>
      </c>
      <c r="I44" s="301" t="str">
        <f>算定表!$E$11</f>
        <v>□</v>
      </c>
      <c r="J44" s="301" t="str">
        <f>算定表!$E$6</f>
        <v>□</v>
      </c>
      <c r="K44" s="301" t="str">
        <f>算定表!$E$6</f>
        <v>□</v>
      </c>
      <c r="L44" s="301" t="str">
        <f>算定表!$E$6</f>
        <v>□</v>
      </c>
      <c r="M44" s="302" t="str">
        <f>IF($I$44="■",VLOOKUP($I$42,$A$10:$S$28,17,TRUE),"")</f>
        <v/>
      </c>
      <c r="N44" s="302">
        <f t="shared" si="0"/>
        <v>0</v>
      </c>
      <c r="O44" s="302">
        <f t="shared" si="0"/>
        <v>0</v>
      </c>
      <c r="P44" s="302">
        <f t="shared" si="0"/>
        <v>0</v>
      </c>
      <c r="Q44" s="74"/>
      <c r="R44" s="74"/>
      <c r="S44" s="74"/>
      <c r="T44" s="74"/>
      <c r="U44" s="60"/>
      <c r="V44" s="71"/>
      <c r="W44" s="71"/>
      <c r="X44" s="71"/>
      <c r="Y44" s="71"/>
      <c r="Z44" s="71"/>
      <c r="AA44" s="71"/>
      <c r="AB44" s="71"/>
      <c r="AC44" s="71"/>
      <c r="AD44" s="91"/>
      <c r="AE44" s="91"/>
      <c r="AF44" s="91"/>
      <c r="AG44" s="91"/>
      <c r="AH44" s="91"/>
      <c r="AI44" s="91"/>
      <c r="AJ44" s="91"/>
      <c r="AK44" s="91"/>
      <c r="AL44" s="74"/>
      <c r="AM44" s="74"/>
      <c r="AN44" s="74"/>
      <c r="AO44" s="74"/>
      <c r="AP44" s="74"/>
      <c r="AQ44" s="74"/>
      <c r="AR44" s="74"/>
      <c r="AS44" s="74"/>
      <c r="AT44" s="74"/>
      <c r="AU44" s="74"/>
      <c r="AV44" s="74"/>
      <c r="AW44" s="74"/>
      <c r="AY44" s="93"/>
      <c r="AZ44" s="99"/>
      <c r="BA44" s="99"/>
      <c r="BD44" s="88"/>
      <c r="BE44" s="88"/>
      <c r="BF44" s="88"/>
      <c r="BG44" s="88"/>
      <c r="BH44" s="88"/>
      <c r="BI44" s="88"/>
      <c r="BJ44" s="88"/>
      <c r="BK44" s="88"/>
      <c r="BL44" s="88"/>
      <c r="BM44" s="76"/>
      <c r="BN44" s="76"/>
      <c r="BO44" s="76"/>
      <c r="BP44" s="88"/>
      <c r="BQ44" s="88"/>
      <c r="BR44" s="88"/>
      <c r="BS44" s="88"/>
      <c r="BT44" s="88"/>
      <c r="BU44" s="88"/>
      <c r="BV44" s="88"/>
      <c r="BW44" s="88"/>
      <c r="BX44" s="88"/>
      <c r="BY44" s="75"/>
      <c r="BZ44" s="75"/>
      <c r="CA44" s="75"/>
      <c r="CB44" s="88"/>
      <c r="CC44" s="88"/>
      <c r="CD44" s="88"/>
      <c r="CE44" s="88"/>
      <c r="CF44" s="88"/>
      <c r="CG44" s="88"/>
      <c r="CH44" s="88"/>
      <c r="CI44" s="88"/>
      <c r="CJ44" s="88"/>
      <c r="CK44" s="89"/>
      <c r="CL44" s="89"/>
      <c r="CM44" s="75"/>
      <c r="CN44" s="90"/>
      <c r="CO44" s="88"/>
      <c r="CP44" s="88"/>
      <c r="CQ44" s="88"/>
      <c r="CR44" s="88"/>
      <c r="CS44" s="88"/>
      <c r="CT44" s="88"/>
      <c r="CU44" s="88"/>
      <c r="CV44" s="88"/>
    </row>
    <row r="45" spans="1:100" ht="18" customHeight="1">
      <c r="A45" s="71"/>
      <c r="B45" s="71"/>
      <c r="C45" s="71"/>
      <c r="D45" s="71"/>
      <c r="E45" s="71"/>
      <c r="F45" s="71"/>
      <c r="G45" s="71"/>
      <c r="H45" s="71"/>
      <c r="I45" s="71"/>
      <c r="J45" s="71"/>
      <c r="K45" s="71"/>
      <c r="L45" s="71"/>
      <c r="M45" s="91"/>
      <c r="N45" s="91"/>
      <c r="O45" s="91"/>
      <c r="P45" s="91"/>
      <c r="Q45" s="74"/>
      <c r="R45" s="74"/>
      <c r="S45" s="74"/>
      <c r="T45" s="74"/>
      <c r="U45" s="60"/>
      <c r="V45" s="71"/>
      <c r="W45" s="71"/>
      <c r="X45" s="71"/>
      <c r="Y45" s="71"/>
      <c r="Z45" s="71"/>
      <c r="AA45" s="71"/>
      <c r="AB45" s="71"/>
      <c r="AC45" s="71"/>
      <c r="AD45" s="71"/>
      <c r="AE45" s="71"/>
      <c r="AF45" s="71"/>
      <c r="AG45" s="71"/>
      <c r="AH45" s="91"/>
      <c r="AI45" s="91"/>
      <c r="AJ45" s="91"/>
      <c r="AK45" s="91"/>
      <c r="AL45" s="74"/>
      <c r="AM45" s="74"/>
      <c r="AN45" s="74"/>
      <c r="AO45" s="74"/>
      <c r="AP45" s="74"/>
      <c r="AQ45" s="74"/>
      <c r="AR45" s="74"/>
      <c r="AS45" s="74"/>
      <c r="AT45" s="74"/>
      <c r="AU45" s="74"/>
      <c r="AV45" s="74"/>
      <c r="AW45" s="74"/>
      <c r="BD45" s="75"/>
      <c r="BE45" s="92"/>
      <c r="BF45" s="92"/>
      <c r="BG45" s="92"/>
      <c r="BH45" s="92"/>
      <c r="BI45" s="92"/>
      <c r="BJ45" s="92"/>
      <c r="BK45" s="92"/>
      <c r="BL45" s="75"/>
      <c r="BM45" s="76"/>
      <c r="BN45" s="76"/>
      <c r="BO45" s="76"/>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row>
    <row r="46" spans="1:100" ht="18" customHeight="1">
      <c r="A46" s="71"/>
      <c r="B46" s="71"/>
      <c r="C46" s="71"/>
      <c r="D46" s="71"/>
      <c r="E46" s="71"/>
      <c r="F46" s="71"/>
      <c r="G46" s="71"/>
      <c r="H46" s="71"/>
      <c r="I46" s="71"/>
      <c r="J46" s="71"/>
      <c r="K46" s="71"/>
      <c r="L46" s="71"/>
      <c r="M46" s="91"/>
      <c r="N46" s="91"/>
      <c r="O46" s="91"/>
      <c r="P46" s="91"/>
      <c r="Q46" s="74"/>
      <c r="R46" s="74"/>
      <c r="S46" s="74"/>
      <c r="T46" s="74"/>
      <c r="U46" s="60"/>
      <c r="V46" s="71"/>
      <c r="W46" s="71"/>
      <c r="X46" s="71"/>
      <c r="Y46" s="71"/>
      <c r="Z46" s="71"/>
      <c r="AA46" s="71"/>
      <c r="AB46" s="71"/>
      <c r="AC46" s="71"/>
      <c r="AD46" s="71"/>
      <c r="AE46" s="71"/>
      <c r="AF46" s="71"/>
      <c r="AG46" s="71"/>
      <c r="AH46" s="91"/>
      <c r="AI46" s="91"/>
      <c r="AJ46" s="91"/>
      <c r="AK46" s="91"/>
      <c r="AL46" s="74"/>
      <c r="AM46" s="74"/>
      <c r="AN46" s="74"/>
      <c r="AO46" s="74"/>
      <c r="AP46" s="74"/>
      <c r="AQ46" s="74"/>
      <c r="AR46" s="74"/>
      <c r="AS46" s="74"/>
      <c r="AT46" s="74"/>
      <c r="AU46" s="74"/>
      <c r="AV46" s="74"/>
      <c r="AW46" s="74"/>
      <c r="BD46" s="93"/>
      <c r="BF46" s="94"/>
      <c r="BG46" s="94"/>
      <c r="BH46" s="94"/>
      <c r="BI46" s="94"/>
      <c r="BJ46" s="95"/>
      <c r="BK46" s="95"/>
      <c r="BL46" s="96"/>
      <c r="BM46" s="76"/>
      <c r="BN46" s="76"/>
      <c r="BO46" s="76"/>
      <c r="BP46" s="93"/>
      <c r="BR46" s="94"/>
      <c r="BS46" s="94"/>
      <c r="BT46" s="94"/>
      <c r="BU46" s="94"/>
      <c r="BV46" s="95"/>
      <c r="BW46" s="95"/>
      <c r="BX46" s="96"/>
      <c r="BY46" s="75"/>
      <c r="BZ46" s="75"/>
      <c r="CA46" s="75"/>
      <c r="CB46" s="93"/>
      <c r="CD46" s="94"/>
      <c r="CE46" s="94"/>
      <c r="CF46" s="94"/>
      <c r="CG46" s="94"/>
      <c r="CH46" s="95"/>
      <c r="CI46" s="95"/>
      <c r="CJ46" s="96"/>
      <c r="CK46" s="97"/>
      <c r="CL46" s="97"/>
      <c r="CM46" s="75"/>
      <c r="CN46" s="93"/>
      <c r="CP46" s="94"/>
      <c r="CQ46" s="94"/>
      <c r="CR46" s="94"/>
      <c r="CS46" s="94"/>
      <c r="CT46" s="95"/>
      <c r="CU46" s="95"/>
      <c r="CV46" s="96"/>
    </row>
    <row r="47" spans="1:100" ht="18" customHeight="1">
      <c r="A47" s="112"/>
      <c r="B47" s="112"/>
      <c r="C47" s="75"/>
      <c r="D47" s="75"/>
      <c r="E47" s="112"/>
      <c r="F47" s="112"/>
      <c r="G47" s="75"/>
      <c r="H47" s="75"/>
      <c r="I47" s="79"/>
      <c r="J47" s="79"/>
      <c r="K47" s="79"/>
      <c r="L47" s="96"/>
      <c r="M47" s="79"/>
      <c r="N47" s="79"/>
      <c r="O47" s="79"/>
      <c r="P47" s="96"/>
      <c r="Q47" s="79"/>
      <c r="R47" s="79"/>
      <c r="S47" s="79"/>
      <c r="T47" s="96"/>
      <c r="U47" s="60"/>
      <c r="V47" s="112"/>
      <c r="W47" s="112"/>
      <c r="X47" s="75"/>
      <c r="Y47" s="75"/>
      <c r="Z47" s="112"/>
      <c r="AA47" s="112"/>
      <c r="AB47" s="75"/>
      <c r="AC47" s="75"/>
      <c r="AD47" s="79"/>
      <c r="AE47" s="79"/>
      <c r="AF47" s="79"/>
      <c r="AG47" s="96"/>
      <c r="AH47" s="79"/>
      <c r="AI47" s="79"/>
      <c r="AJ47" s="79"/>
      <c r="AK47" s="96"/>
      <c r="AL47" s="79"/>
      <c r="AM47" s="79"/>
      <c r="AN47" s="79"/>
      <c r="AO47" s="96"/>
      <c r="AP47" s="79"/>
      <c r="AQ47" s="79"/>
      <c r="AR47" s="79"/>
      <c r="AS47" s="96"/>
      <c r="AT47" s="79"/>
      <c r="AU47" s="79"/>
      <c r="AV47" s="79"/>
      <c r="AW47" s="96"/>
      <c r="BD47" s="93"/>
      <c r="BF47" s="75"/>
      <c r="BG47" s="75"/>
      <c r="BH47" s="75"/>
      <c r="BI47" s="75"/>
      <c r="BJ47" s="95"/>
      <c r="BK47" s="95"/>
      <c r="BL47" s="96"/>
      <c r="BM47" s="76"/>
      <c r="BN47" s="76"/>
      <c r="BO47" s="76"/>
      <c r="BP47" s="93"/>
      <c r="BR47" s="75"/>
      <c r="BS47" s="75"/>
      <c r="BT47" s="75"/>
      <c r="BU47" s="75"/>
      <c r="BV47" s="95"/>
      <c r="BW47" s="95"/>
      <c r="BX47" s="96"/>
      <c r="BY47" s="75"/>
      <c r="BZ47" s="75"/>
      <c r="CA47" s="75"/>
      <c r="CB47" s="93"/>
      <c r="CD47" s="75"/>
      <c r="CE47" s="75"/>
      <c r="CF47" s="75"/>
      <c r="CG47" s="75"/>
      <c r="CH47" s="95"/>
      <c r="CI47" s="95"/>
      <c r="CJ47" s="96"/>
      <c r="CK47" s="97"/>
      <c r="CL47" s="97"/>
      <c r="CM47" s="75"/>
      <c r="CN47" s="93"/>
      <c r="CP47" s="75"/>
      <c r="CQ47" s="75"/>
      <c r="CR47" s="75"/>
      <c r="CS47" s="75"/>
      <c r="CT47" s="95"/>
      <c r="CU47" s="95"/>
      <c r="CV47" s="96"/>
    </row>
    <row r="48" spans="1:100" ht="18" customHeight="1">
      <c r="A48" s="112"/>
      <c r="B48" s="112"/>
      <c r="C48" s="75"/>
      <c r="D48" s="75"/>
      <c r="E48" s="112"/>
      <c r="F48" s="112"/>
      <c r="G48" s="75"/>
      <c r="H48" s="75"/>
      <c r="I48" s="79"/>
      <c r="J48" s="79"/>
      <c r="K48" s="79"/>
      <c r="L48" s="96"/>
      <c r="M48" s="79"/>
      <c r="N48" s="79"/>
      <c r="O48" s="79"/>
      <c r="P48" s="96"/>
      <c r="Q48" s="79"/>
      <c r="R48" s="79"/>
      <c r="S48" s="79"/>
      <c r="T48" s="96"/>
      <c r="U48" s="60"/>
      <c r="V48" s="112"/>
      <c r="W48" s="112"/>
      <c r="X48" s="75"/>
      <c r="Y48" s="75"/>
      <c r="Z48" s="112"/>
      <c r="AA48" s="112"/>
      <c r="AB48" s="75"/>
      <c r="AC48" s="75"/>
      <c r="AD48" s="79"/>
      <c r="AE48" s="79"/>
      <c r="AF48" s="79"/>
      <c r="AG48" s="96"/>
      <c r="AH48" s="79"/>
      <c r="AI48" s="79"/>
      <c r="AJ48" s="79"/>
      <c r="AK48" s="96"/>
      <c r="AL48" s="79"/>
      <c r="AM48" s="79"/>
      <c r="AN48" s="79"/>
      <c r="AO48" s="96"/>
      <c r="AP48" s="79"/>
      <c r="AQ48" s="79"/>
      <c r="AR48" s="79"/>
      <c r="AS48" s="96"/>
      <c r="AT48" s="79"/>
      <c r="AU48" s="79"/>
      <c r="AV48" s="79"/>
      <c r="AW48" s="96"/>
      <c r="BD48" s="93"/>
      <c r="BF48" s="75"/>
      <c r="BG48" s="75"/>
      <c r="BH48" s="75"/>
      <c r="BI48" s="75"/>
      <c r="BJ48" s="95"/>
      <c r="BK48" s="95"/>
      <c r="BL48" s="96"/>
      <c r="BM48" s="76"/>
      <c r="BN48" s="76"/>
      <c r="BO48" s="76"/>
      <c r="BP48" s="93"/>
      <c r="BR48" s="75"/>
      <c r="BS48" s="75"/>
      <c r="BT48" s="75"/>
      <c r="BU48" s="75"/>
      <c r="BV48" s="95"/>
      <c r="BW48" s="95"/>
      <c r="BX48" s="96"/>
      <c r="BY48" s="75"/>
      <c r="BZ48" s="75"/>
      <c r="CA48" s="75"/>
      <c r="CB48" s="71"/>
      <c r="CC48" s="93"/>
      <c r="CD48" s="73"/>
      <c r="CE48" s="73"/>
      <c r="CF48" s="73"/>
      <c r="CG48" s="98"/>
      <c r="CH48" s="98"/>
      <c r="CI48" s="98"/>
      <c r="CJ48" s="99"/>
      <c r="CK48" s="97"/>
      <c r="CL48" s="97"/>
      <c r="CM48" s="75"/>
      <c r="CN48" s="93"/>
      <c r="CP48" s="75"/>
      <c r="CQ48" s="75"/>
      <c r="CR48" s="75"/>
      <c r="CS48" s="75"/>
      <c r="CT48" s="95"/>
      <c r="CU48" s="95"/>
      <c r="CV48" s="96"/>
    </row>
    <row r="49" spans="1:100" ht="18" customHeight="1">
      <c r="A49" s="112"/>
      <c r="B49" s="112"/>
      <c r="C49" s="75"/>
      <c r="D49" s="75"/>
      <c r="E49" s="112"/>
      <c r="F49" s="112"/>
      <c r="G49" s="75"/>
      <c r="H49" s="75"/>
      <c r="I49" s="79"/>
      <c r="J49" s="79"/>
      <c r="K49" s="79"/>
      <c r="L49" s="96"/>
      <c r="M49" s="79"/>
      <c r="N49" s="79"/>
      <c r="O49" s="79"/>
      <c r="P49" s="96"/>
      <c r="Q49" s="79"/>
      <c r="R49" s="79"/>
      <c r="S49" s="79"/>
      <c r="T49" s="96"/>
      <c r="U49" s="60"/>
      <c r="V49" s="112"/>
      <c r="W49" s="112"/>
      <c r="X49" s="75"/>
      <c r="Y49" s="75"/>
      <c r="Z49" s="112"/>
      <c r="AA49" s="112"/>
      <c r="AB49" s="75"/>
      <c r="AC49" s="75"/>
      <c r="AD49" s="79"/>
      <c r="AE49" s="79"/>
      <c r="AF49" s="79"/>
      <c r="AG49" s="96"/>
      <c r="AH49" s="79"/>
      <c r="AI49" s="79"/>
      <c r="AJ49" s="79"/>
      <c r="AK49" s="96"/>
      <c r="AL49" s="79"/>
      <c r="AM49" s="79"/>
      <c r="AN49" s="79"/>
      <c r="AO49" s="96"/>
      <c r="AP49" s="79"/>
      <c r="AQ49" s="79"/>
      <c r="AR49" s="79"/>
      <c r="AS49" s="96"/>
      <c r="AT49" s="79"/>
      <c r="AU49" s="79"/>
      <c r="AV49" s="79"/>
      <c r="AW49" s="96"/>
      <c r="BD49" s="71"/>
      <c r="BE49" s="93"/>
      <c r="BF49" s="73"/>
      <c r="BG49" s="73"/>
      <c r="BH49" s="73"/>
      <c r="BI49" s="98"/>
      <c r="BJ49" s="98"/>
      <c r="BK49" s="98"/>
      <c r="BL49" s="99"/>
      <c r="BM49" s="76"/>
      <c r="BN49" s="76"/>
      <c r="BO49" s="76"/>
      <c r="BP49" s="93"/>
      <c r="BR49" s="75"/>
      <c r="BS49" s="75"/>
      <c r="BT49" s="75"/>
      <c r="BU49" s="75"/>
      <c r="BV49" s="95"/>
      <c r="BW49" s="95"/>
      <c r="BX49" s="96"/>
      <c r="BY49" s="75"/>
      <c r="BZ49" s="75"/>
      <c r="CA49" s="75"/>
      <c r="CK49" s="100"/>
      <c r="CL49" s="100"/>
      <c r="CM49" s="75"/>
      <c r="CN49" s="71"/>
      <c r="CO49" s="93"/>
      <c r="CP49" s="73"/>
      <c r="CQ49" s="73"/>
      <c r="CR49" s="73"/>
      <c r="CS49" s="98"/>
      <c r="CT49" s="98"/>
      <c r="CU49" s="98"/>
      <c r="CV49" s="99"/>
    </row>
    <row r="50" spans="1:100" ht="18" customHeight="1">
      <c r="A50" s="112"/>
      <c r="B50" s="112"/>
      <c r="C50" s="75"/>
      <c r="D50" s="75"/>
      <c r="E50" s="112"/>
      <c r="F50" s="112"/>
      <c r="G50" s="75"/>
      <c r="H50" s="75"/>
      <c r="I50" s="79"/>
      <c r="J50" s="79"/>
      <c r="K50" s="79"/>
      <c r="L50" s="96"/>
      <c r="M50" s="79"/>
      <c r="N50" s="79"/>
      <c r="O50" s="79"/>
      <c r="P50" s="96"/>
      <c r="Q50" s="79"/>
      <c r="R50" s="79"/>
      <c r="S50" s="79"/>
      <c r="T50" s="96"/>
      <c r="U50" s="60"/>
      <c r="V50" s="112"/>
      <c r="W50" s="112"/>
      <c r="X50" s="75"/>
      <c r="Y50" s="75"/>
      <c r="Z50" s="112"/>
      <c r="AA50" s="112"/>
      <c r="AB50" s="75"/>
      <c r="AC50" s="75"/>
      <c r="AD50" s="79"/>
      <c r="AE50" s="79"/>
      <c r="AF50" s="79"/>
      <c r="AG50" s="96"/>
      <c r="AH50" s="79"/>
      <c r="AI50" s="79"/>
      <c r="AJ50" s="79"/>
      <c r="AK50" s="96"/>
      <c r="AL50" s="79"/>
      <c r="AM50" s="79"/>
      <c r="AN50" s="79"/>
      <c r="AO50" s="96"/>
      <c r="AP50" s="79"/>
      <c r="AQ50" s="79"/>
      <c r="AR50" s="79"/>
      <c r="AS50" s="96"/>
      <c r="AT50" s="79"/>
      <c r="AU50" s="79"/>
      <c r="AV50" s="79"/>
      <c r="AW50" s="96"/>
      <c r="BD50" s="62"/>
      <c r="BP50" s="71"/>
      <c r="BQ50" s="93"/>
      <c r="BR50" s="73"/>
      <c r="BS50" s="73"/>
      <c r="BT50" s="73"/>
      <c r="BU50" s="98"/>
      <c r="BV50" s="98"/>
      <c r="BW50" s="98"/>
      <c r="BX50" s="99"/>
    </row>
    <row r="51" spans="1:100" ht="18" customHeight="1">
      <c r="A51" s="112"/>
      <c r="B51" s="112"/>
      <c r="C51" s="75"/>
      <c r="D51" s="75"/>
      <c r="E51" s="112"/>
      <c r="F51" s="112"/>
      <c r="G51" s="75"/>
      <c r="H51" s="75"/>
      <c r="I51" s="79"/>
      <c r="J51" s="79"/>
      <c r="K51" s="79"/>
      <c r="L51" s="96"/>
      <c r="M51" s="79"/>
      <c r="N51" s="79"/>
      <c r="O51" s="79"/>
      <c r="P51" s="96"/>
      <c r="Q51" s="79"/>
      <c r="R51" s="79"/>
      <c r="S51" s="79"/>
      <c r="T51" s="96"/>
      <c r="U51" s="60"/>
      <c r="V51" s="112"/>
      <c r="W51" s="112"/>
      <c r="X51" s="75"/>
      <c r="Y51" s="75"/>
      <c r="Z51" s="112"/>
      <c r="AA51" s="112"/>
      <c r="AB51" s="75"/>
      <c r="AC51" s="75"/>
      <c r="AD51" s="79"/>
      <c r="AE51" s="79"/>
      <c r="AF51" s="79"/>
      <c r="AG51" s="96"/>
      <c r="AH51" s="79"/>
      <c r="AI51" s="79"/>
      <c r="AJ51" s="79"/>
      <c r="AK51" s="96"/>
      <c r="AL51" s="79"/>
      <c r="AM51" s="79"/>
      <c r="AN51" s="79"/>
      <c r="AO51" s="96"/>
      <c r="AP51" s="79"/>
      <c r="AQ51" s="79"/>
      <c r="AR51" s="79"/>
      <c r="AS51" s="96"/>
      <c r="AT51" s="79"/>
      <c r="AU51" s="79"/>
      <c r="AV51" s="79"/>
      <c r="AW51" s="96"/>
    </row>
    <row r="52" spans="1:100" ht="18" customHeight="1">
      <c r="A52" s="112"/>
      <c r="B52" s="112"/>
      <c r="C52" s="75"/>
      <c r="D52" s="75"/>
      <c r="E52" s="112"/>
      <c r="F52" s="112"/>
      <c r="G52" s="75"/>
      <c r="H52" s="75"/>
      <c r="I52" s="113"/>
      <c r="J52" s="79"/>
      <c r="K52" s="79"/>
      <c r="L52" s="79"/>
      <c r="M52" s="79"/>
      <c r="N52" s="79"/>
      <c r="O52" s="79"/>
      <c r="P52" s="96"/>
      <c r="Q52" s="79"/>
      <c r="R52" s="79"/>
      <c r="S52" s="79"/>
      <c r="T52" s="96"/>
      <c r="U52" s="60"/>
      <c r="V52" s="112"/>
      <c r="W52" s="112"/>
      <c r="X52" s="75"/>
      <c r="Y52" s="75"/>
      <c r="Z52" s="112"/>
      <c r="AA52" s="112"/>
      <c r="AB52" s="75"/>
      <c r="AC52" s="75"/>
      <c r="AD52" s="113"/>
      <c r="AE52" s="79"/>
      <c r="AF52" s="79"/>
      <c r="AG52" s="79"/>
      <c r="AH52" s="79"/>
      <c r="AI52" s="79"/>
      <c r="AJ52" s="79"/>
      <c r="AK52" s="96"/>
      <c r="AL52" s="79"/>
      <c r="AM52" s="79"/>
      <c r="AN52" s="79"/>
      <c r="AO52" s="96"/>
      <c r="AP52" s="79"/>
      <c r="AQ52" s="79"/>
      <c r="AR52" s="79"/>
      <c r="AS52" s="96"/>
      <c r="AT52" s="79"/>
      <c r="AU52" s="79"/>
      <c r="AV52" s="79"/>
      <c r="AW52" s="96"/>
    </row>
    <row r="53" spans="1:100" ht="18" customHeight="1">
      <c r="A53" s="112"/>
      <c r="B53" s="112"/>
      <c r="C53" s="75"/>
      <c r="D53" s="75"/>
      <c r="E53" s="112"/>
      <c r="F53" s="112"/>
      <c r="G53" s="75"/>
      <c r="H53" s="75"/>
      <c r="I53" s="113"/>
      <c r="J53" s="79"/>
      <c r="K53" s="79"/>
      <c r="L53" s="79"/>
      <c r="M53" s="79"/>
      <c r="N53" s="79"/>
      <c r="O53" s="79"/>
      <c r="P53" s="96"/>
      <c r="Q53" s="79"/>
      <c r="R53" s="79"/>
      <c r="S53" s="79"/>
      <c r="T53" s="96"/>
      <c r="U53" s="60"/>
      <c r="V53" s="112"/>
      <c r="W53" s="112"/>
      <c r="X53" s="75"/>
      <c r="Y53" s="75"/>
      <c r="Z53" s="112"/>
      <c r="AA53" s="112"/>
      <c r="AB53" s="75"/>
      <c r="AC53" s="75"/>
      <c r="AD53" s="113"/>
      <c r="AE53" s="79"/>
      <c r="AF53" s="79"/>
      <c r="AG53" s="79"/>
      <c r="AH53" s="79"/>
      <c r="AI53" s="79"/>
      <c r="AJ53" s="79"/>
      <c r="AK53" s="96"/>
      <c r="AL53" s="79"/>
      <c r="AM53" s="79"/>
      <c r="AN53" s="79"/>
      <c r="AO53" s="96"/>
      <c r="AP53" s="79"/>
      <c r="AQ53" s="79"/>
      <c r="AR53" s="79"/>
      <c r="AS53" s="96"/>
      <c r="AT53" s="79"/>
      <c r="AU53" s="79"/>
      <c r="AV53" s="79"/>
      <c r="AW53" s="96"/>
    </row>
    <row r="54" spans="1:100" ht="18" customHeight="1">
      <c r="A54" s="112"/>
      <c r="B54" s="112"/>
      <c r="C54" s="75"/>
      <c r="D54" s="75"/>
      <c r="E54" s="112"/>
      <c r="F54" s="112"/>
      <c r="G54" s="75"/>
      <c r="H54" s="75"/>
      <c r="I54" s="113"/>
      <c r="J54" s="79"/>
      <c r="K54" s="79"/>
      <c r="L54" s="79"/>
      <c r="M54" s="79"/>
      <c r="N54" s="79"/>
      <c r="O54" s="79"/>
      <c r="P54" s="96"/>
      <c r="Q54" s="79"/>
      <c r="R54" s="79"/>
      <c r="S54" s="79"/>
      <c r="T54" s="96"/>
      <c r="U54" s="60"/>
      <c r="V54" s="112"/>
      <c r="W54" s="112"/>
      <c r="X54" s="75"/>
      <c r="Y54" s="75"/>
      <c r="Z54" s="112"/>
      <c r="AA54" s="112"/>
      <c r="AB54" s="75"/>
      <c r="AC54" s="75"/>
      <c r="AD54" s="113"/>
      <c r="AE54" s="79"/>
      <c r="AF54" s="79"/>
      <c r="AG54" s="79"/>
      <c r="AH54" s="79"/>
      <c r="AI54" s="79"/>
      <c r="AJ54" s="79"/>
      <c r="AK54" s="96"/>
      <c r="AL54" s="79"/>
      <c r="AM54" s="79"/>
      <c r="AN54" s="79"/>
      <c r="AO54" s="96"/>
      <c r="AP54" s="79"/>
      <c r="AQ54" s="79"/>
      <c r="AR54" s="79"/>
      <c r="AS54" s="96"/>
      <c r="AT54" s="79"/>
      <c r="AU54" s="79"/>
      <c r="AV54" s="79"/>
      <c r="AW54" s="96"/>
    </row>
    <row r="55" spans="1:100" ht="18" customHeight="1">
      <c r="A55" s="112"/>
      <c r="B55" s="112"/>
      <c r="C55" s="75"/>
      <c r="D55" s="75"/>
      <c r="E55" s="112"/>
      <c r="F55" s="112"/>
      <c r="G55" s="75"/>
      <c r="H55" s="75"/>
      <c r="I55" s="113"/>
      <c r="J55" s="79"/>
      <c r="K55" s="79"/>
      <c r="L55" s="79"/>
      <c r="M55" s="79"/>
      <c r="N55" s="79"/>
      <c r="O55" s="79"/>
      <c r="P55" s="96"/>
      <c r="Q55" s="79"/>
      <c r="R55" s="79"/>
      <c r="S55" s="79"/>
      <c r="T55" s="96"/>
      <c r="U55" s="60"/>
      <c r="V55" s="112"/>
      <c r="W55" s="112"/>
      <c r="X55" s="75"/>
      <c r="Y55" s="75"/>
      <c r="Z55" s="112"/>
      <c r="AA55" s="112"/>
      <c r="AB55" s="75"/>
      <c r="AC55" s="75"/>
      <c r="AD55" s="113"/>
      <c r="AE55" s="79"/>
      <c r="AF55" s="79"/>
      <c r="AG55" s="79"/>
      <c r="AH55" s="79"/>
      <c r="AI55" s="79"/>
      <c r="AJ55" s="79"/>
      <c r="AK55" s="96"/>
      <c r="AL55" s="79"/>
      <c r="AM55" s="79"/>
      <c r="AN55" s="79"/>
      <c r="AO55" s="96"/>
      <c r="AP55" s="79"/>
      <c r="AQ55" s="79"/>
      <c r="AR55" s="79"/>
      <c r="AS55" s="96"/>
      <c r="AT55" s="79"/>
      <c r="AU55" s="79"/>
      <c r="AV55" s="79"/>
      <c r="AW55" s="96"/>
    </row>
    <row r="56" spans="1:100" ht="18" customHeight="1">
      <c r="A56" s="112"/>
      <c r="B56" s="112"/>
      <c r="C56" s="75"/>
      <c r="D56" s="75"/>
      <c r="E56" s="112"/>
      <c r="F56" s="112"/>
      <c r="G56" s="75"/>
      <c r="H56" s="75"/>
      <c r="I56" s="113"/>
      <c r="J56" s="79"/>
      <c r="K56" s="79"/>
      <c r="L56" s="79"/>
      <c r="M56" s="79"/>
      <c r="N56" s="79"/>
      <c r="O56" s="79"/>
      <c r="P56" s="96"/>
      <c r="Q56" s="79"/>
      <c r="R56" s="79"/>
      <c r="S56" s="79"/>
      <c r="T56" s="96"/>
      <c r="U56" s="60"/>
      <c r="V56" s="112"/>
      <c r="W56" s="112"/>
      <c r="X56" s="75"/>
      <c r="Y56" s="75"/>
      <c r="Z56" s="112"/>
      <c r="AA56" s="112"/>
      <c r="AB56" s="75"/>
      <c r="AC56" s="75"/>
      <c r="AD56" s="113"/>
      <c r="AE56" s="79"/>
      <c r="AF56" s="79"/>
      <c r="AG56" s="79"/>
      <c r="AH56" s="79"/>
      <c r="AI56" s="79"/>
      <c r="AJ56" s="79"/>
      <c r="AK56" s="96"/>
      <c r="AL56" s="79"/>
      <c r="AM56" s="79"/>
      <c r="AN56" s="79"/>
      <c r="AO56" s="96"/>
      <c r="AP56" s="79"/>
      <c r="AQ56" s="79"/>
      <c r="AR56" s="79"/>
      <c r="AS56" s="96"/>
      <c r="AT56" s="79"/>
      <c r="AU56" s="79"/>
      <c r="AV56" s="79"/>
      <c r="AW56" s="96"/>
    </row>
    <row r="57" spans="1:100" ht="18" customHeight="1">
      <c r="A57" s="112"/>
      <c r="B57" s="112"/>
      <c r="C57" s="75"/>
      <c r="D57" s="75"/>
      <c r="E57" s="112"/>
      <c r="F57" s="112"/>
      <c r="G57" s="75"/>
      <c r="H57" s="75"/>
      <c r="I57" s="113"/>
      <c r="J57" s="79"/>
      <c r="K57" s="79"/>
      <c r="L57" s="79"/>
      <c r="M57" s="79"/>
      <c r="N57" s="79"/>
      <c r="O57" s="79"/>
      <c r="P57" s="96"/>
      <c r="Q57" s="79"/>
      <c r="R57" s="79"/>
      <c r="S57" s="79"/>
      <c r="T57" s="96"/>
      <c r="U57" s="60"/>
      <c r="V57" s="112"/>
      <c r="W57" s="112"/>
      <c r="X57" s="75"/>
      <c r="Y57" s="75"/>
      <c r="Z57" s="112"/>
      <c r="AA57" s="112"/>
      <c r="AB57" s="75"/>
      <c r="AC57" s="75"/>
      <c r="AD57" s="113"/>
      <c r="AE57" s="79"/>
      <c r="AF57" s="79"/>
      <c r="AG57" s="79"/>
      <c r="AH57" s="79"/>
      <c r="AI57" s="79"/>
      <c r="AJ57" s="79"/>
      <c r="AK57" s="96"/>
      <c r="AL57" s="79"/>
      <c r="AM57" s="79"/>
      <c r="AN57" s="79"/>
      <c r="AO57" s="96"/>
      <c r="AP57" s="79"/>
      <c r="AQ57" s="79"/>
      <c r="AR57" s="79"/>
      <c r="AS57" s="96"/>
      <c r="AT57" s="79"/>
      <c r="AU57" s="79"/>
      <c r="AV57" s="79"/>
      <c r="AW57" s="96"/>
    </row>
    <row r="58" spans="1:100" ht="18" customHeight="1">
      <c r="A58" s="112"/>
      <c r="B58" s="112"/>
      <c r="C58" s="75"/>
      <c r="D58" s="75"/>
      <c r="E58" s="112"/>
      <c r="F58" s="112"/>
      <c r="G58" s="75"/>
      <c r="H58" s="75"/>
      <c r="I58" s="113"/>
      <c r="J58" s="79"/>
      <c r="K58" s="79"/>
      <c r="L58" s="79"/>
      <c r="M58" s="79"/>
      <c r="N58" s="79"/>
      <c r="O58" s="79"/>
      <c r="P58" s="96"/>
      <c r="Q58" s="79"/>
      <c r="R58" s="79"/>
      <c r="S58" s="79"/>
      <c r="T58" s="96"/>
      <c r="U58" s="60"/>
      <c r="V58" s="112"/>
      <c r="W58" s="112"/>
      <c r="X58" s="75"/>
      <c r="Y58" s="75"/>
      <c r="Z58" s="112"/>
      <c r="AA58" s="112"/>
      <c r="AB58" s="75"/>
      <c r="AC58" s="75"/>
      <c r="AD58" s="113"/>
      <c r="AE58" s="79"/>
      <c r="AF58" s="79"/>
      <c r="AG58" s="79"/>
      <c r="AH58" s="79"/>
      <c r="AI58" s="79"/>
      <c r="AJ58" s="79"/>
      <c r="AK58" s="96"/>
      <c r="AL58" s="79"/>
      <c r="AM58" s="79"/>
      <c r="AN58" s="79"/>
      <c r="AO58" s="96"/>
      <c r="AP58" s="79"/>
      <c r="AQ58" s="79"/>
      <c r="AR58" s="79"/>
      <c r="AS58" s="96"/>
      <c r="AT58" s="79"/>
      <c r="AU58" s="79"/>
      <c r="AV58" s="79"/>
      <c r="AW58" s="96"/>
    </row>
    <row r="59" spans="1:100" ht="18" customHeight="1">
      <c r="A59" s="112"/>
      <c r="B59" s="112"/>
      <c r="C59" s="75"/>
      <c r="D59" s="75"/>
      <c r="E59" s="112"/>
      <c r="F59" s="112"/>
      <c r="G59" s="75"/>
      <c r="H59" s="75"/>
      <c r="I59" s="113"/>
      <c r="J59" s="79"/>
      <c r="K59" s="79"/>
      <c r="L59" s="79"/>
      <c r="M59" s="79"/>
      <c r="N59" s="79"/>
      <c r="O59" s="79"/>
      <c r="P59" s="96"/>
      <c r="Q59" s="79"/>
      <c r="R59" s="79"/>
      <c r="S59" s="79"/>
      <c r="T59" s="96"/>
      <c r="U59" s="60"/>
      <c r="V59" s="112"/>
      <c r="W59" s="112"/>
      <c r="X59" s="75"/>
      <c r="Y59" s="75"/>
      <c r="Z59" s="112"/>
      <c r="AA59" s="112"/>
      <c r="AB59" s="75"/>
      <c r="AC59" s="75"/>
      <c r="AD59" s="113"/>
      <c r="AE59" s="79"/>
      <c r="AF59" s="79"/>
      <c r="AG59" s="79"/>
      <c r="AH59" s="79"/>
      <c r="AI59" s="79"/>
      <c r="AJ59" s="79"/>
      <c r="AK59" s="96"/>
      <c r="AL59" s="79"/>
      <c r="AM59" s="79"/>
      <c r="AN59" s="79"/>
      <c r="AO59" s="96"/>
      <c r="AP59" s="79"/>
      <c r="AQ59" s="79"/>
      <c r="AR59" s="79"/>
      <c r="AS59" s="96"/>
      <c r="AT59" s="79"/>
      <c r="AU59" s="79"/>
      <c r="AV59" s="79"/>
      <c r="AW59" s="96"/>
    </row>
    <row r="60" spans="1:100" ht="18" customHeight="1">
      <c r="A60" s="112"/>
      <c r="B60" s="112"/>
      <c r="C60" s="75"/>
      <c r="D60" s="75"/>
      <c r="E60" s="112"/>
      <c r="F60" s="112"/>
      <c r="G60" s="75"/>
      <c r="H60" s="75"/>
      <c r="I60" s="113"/>
      <c r="J60" s="79"/>
      <c r="K60" s="79"/>
      <c r="L60" s="79"/>
      <c r="M60" s="79"/>
      <c r="N60" s="79"/>
      <c r="O60" s="79"/>
      <c r="P60" s="96"/>
      <c r="Q60" s="79"/>
      <c r="R60" s="79"/>
      <c r="S60" s="79"/>
      <c r="T60" s="96"/>
      <c r="U60" s="60"/>
      <c r="V60" s="112"/>
      <c r="W60" s="112"/>
      <c r="X60" s="75"/>
      <c r="Y60" s="75"/>
      <c r="Z60" s="112"/>
      <c r="AA60" s="112"/>
      <c r="AB60" s="75"/>
      <c r="AC60" s="75"/>
      <c r="AD60" s="113"/>
      <c r="AE60" s="79"/>
      <c r="AF60" s="79"/>
      <c r="AG60" s="79"/>
      <c r="AH60" s="79"/>
      <c r="AI60" s="79"/>
      <c r="AJ60" s="79"/>
      <c r="AK60" s="96"/>
      <c r="AL60" s="79"/>
      <c r="AM60" s="79"/>
      <c r="AN60" s="79"/>
      <c r="AO60" s="96"/>
      <c r="AP60" s="79"/>
      <c r="AQ60" s="79"/>
      <c r="AR60" s="79"/>
      <c r="AS60" s="96"/>
      <c r="AT60" s="79"/>
      <c r="AU60" s="79"/>
      <c r="AV60" s="79"/>
      <c r="AW60" s="96"/>
    </row>
    <row r="61" spans="1:100" ht="18" customHeight="1">
      <c r="A61" s="112"/>
      <c r="B61" s="112"/>
      <c r="C61" s="75"/>
      <c r="D61" s="75"/>
      <c r="E61" s="112"/>
      <c r="F61" s="112"/>
      <c r="G61" s="75"/>
      <c r="H61" s="75"/>
      <c r="I61" s="113"/>
      <c r="J61" s="79"/>
      <c r="K61" s="79"/>
      <c r="L61" s="79"/>
      <c r="M61" s="79"/>
      <c r="N61" s="79"/>
      <c r="O61" s="79"/>
      <c r="P61" s="96"/>
      <c r="Q61" s="79"/>
      <c r="R61" s="79"/>
      <c r="S61" s="79"/>
      <c r="T61" s="96"/>
      <c r="U61" s="60"/>
      <c r="V61" s="112"/>
      <c r="W61" s="112"/>
      <c r="X61" s="75"/>
      <c r="Y61" s="75"/>
      <c r="Z61" s="112"/>
      <c r="AA61" s="112"/>
      <c r="AB61" s="75"/>
      <c r="AC61" s="75"/>
      <c r="AD61" s="113"/>
      <c r="AE61" s="79"/>
      <c r="AF61" s="79"/>
      <c r="AG61" s="79"/>
      <c r="AH61" s="79"/>
      <c r="AI61" s="79"/>
      <c r="AJ61" s="79"/>
      <c r="AK61" s="96"/>
      <c r="AL61" s="79"/>
      <c r="AM61" s="79"/>
      <c r="AN61" s="79"/>
      <c r="AO61" s="96"/>
      <c r="AP61" s="79"/>
      <c r="AQ61" s="79"/>
      <c r="AR61" s="79"/>
      <c r="AS61" s="96"/>
      <c r="AT61" s="79"/>
      <c r="AU61" s="79"/>
      <c r="AV61" s="79"/>
      <c r="AW61" s="96"/>
    </row>
    <row r="62" spans="1:100" ht="18" customHeight="1">
      <c r="A62" s="112"/>
      <c r="B62" s="112"/>
      <c r="C62" s="75"/>
      <c r="D62" s="75"/>
      <c r="E62" s="112"/>
      <c r="F62" s="112"/>
      <c r="G62" s="75"/>
      <c r="H62" s="75"/>
      <c r="I62" s="113"/>
      <c r="J62" s="79"/>
      <c r="K62" s="79"/>
      <c r="L62" s="79"/>
      <c r="M62" s="79"/>
      <c r="N62" s="79"/>
      <c r="O62" s="79"/>
      <c r="P62" s="96"/>
      <c r="Q62" s="79"/>
      <c r="R62" s="79"/>
      <c r="S62" s="79"/>
      <c r="T62" s="96"/>
      <c r="U62" s="60"/>
      <c r="V62" s="112"/>
      <c r="W62" s="112"/>
      <c r="X62" s="75"/>
      <c r="Y62" s="75"/>
      <c r="Z62" s="112"/>
      <c r="AA62" s="112"/>
      <c r="AB62" s="75"/>
      <c r="AC62" s="75"/>
      <c r="AD62" s="113"/>
      <c r="AE62" s="79"/>
      <c r="AF62" s="79"/>
      <c r="AG62" s="79"/>
      <c r="AH62" s="79"/>
      <c r="AI62" s="79"/>
      <c r="AJ62" s="79"/>
      <c r="AK62" s="96"/>
      <c r="AL62" s="79"/>
      <c r="AM62" s="79"/>
      <c r="AN62" s="79"/>
      <c r="AO62" s="96"/>
      <c r="AP62" s="79"/>
      <c r="AQ62" s="79"/>
      <c r="AR62" s="79"/>
      <c r="AS62" s="96"/>
      <c r="AT62" s="79"/>
      <c r="AU62" s="79"/>
      <c r="AV62" s="79"/>
      <c r="AW62" s="96"/>
    </row>
    <row r="63" spans="1:100" ht="18" customHeight="1">
      <c r="A63" s="112"/>
      <c r="B63" s="112"/>
      <c r="C63" s="75"/>
      <c r="D63" s="75"/>
      <c r="E63" s="112"/>
      <c r="F63" s="112"/>
      <c r="G63" s="75"/>
      <c r="H63" s="75"/>
      <c r="I63" s="113"/>
      <c r="J63" s="79"/>
      <c r="K63" s="79"/>
      <c r="L63" s="79"/>
      <c r="M63" s="79"/>
      <c r="N63" s="79"/>
      <c r="O63" s="79"/>
      <c r="P63" s="96"/>
      <c r="Q63" s="79"/>
      <c r="R63" s="79"/>
      <c r="S63" s="79"/>
      <c r="T63" s="96"/>
      <c r="U63" s="60"/>
      <c r="V63" s="112"/>
      <c r="W63" s="112"/>
      <c r="X63" s="75"/>
      <c r="Y63" s="75"/>
      <c r="Z63" s="112"/>
      <c r="AA63" s="112"/>
      <c r="AB63" s="75"/>
      <c r="AC63" s="75"/>
      <c r="AD63" s="113"/>
      <c r="AE63" s="79"/>
      <c r="AF63" s="79"/>
      <c r="AG63" s="79"/>
      <c r="AH63" s="79"/>
      <c r="AI63" s="79"/>
      <c r="AJ63" s="79"/>
      <c r="AK63" s="96"/>
      <c r="AL63" s="79"/>
      <c r="AM63" s="79"/>
      <c r="AN63" s="79"/>
      <c r="AO63" s="96"/>
      <c r="AP63" s="79"/>
      <c r="AQ63" s="79"/>
      <c r="AR63" s="79"/>
      <c r="AS63" s="96"/>
      <c r="AT63" s="79"/>
      <c r="AU63" s="79"/>
      <c r="AV63" s="79"/>
      <c r="AW63" s="96"/>
    </row>
    <row r="64" spans="1:100" ht="18" customHeight="1">
      <c r="A64" s="112"/>
      <c r="B64" s="112"/>
      <c r="C64" s="75"/>
      <c r="D64" s="75"/>
      <c r="E64" s="114"/>
      <c r="F64" s="114"/>
      <c r="G64" s="75"/>
      <c r="H64" s="75"/>
      <c r="I64" s="113"/>
      <c r="J64" s="79"/>
      <c r="K64" s="79"/>
      <c r="L64" s="79"/>
      <c r="M64" s="79"/>
      <c r="N64" s="79"/>
      <c r="O64" s="79"/>
      <c r="P64" s="96"/>
      <c r="Q64" s="79"/>
      <c r="R64" s="79"/>
      <c r="S64" s="79"/>
      <c r="T64" s="96"/>
      <c r="U64" s="60"/>
      <c r="V64" s="112"/>
      <c r="W64" s="112"/>
      <c r="X64" s="75"/>
      <c r="Y64" s="75"/>
      <c r="Z64" s="114"/>
      <c r="AA64" s="114"/>
      <c r="AB64" s="75"/>
      <c r="AC64" s="75"/>
      <c r="AD64" s="113"/>
      <c r="AE64" s="79"/>
      <c r="AF64" s="79"/>
      <c r="AG64" s="79"/>
      <c r="AH64" s="79"/>
      <c r="AI64" s="79"/>
      <c r="AJ64" s="79"/>
      <c r="AK64" s="96"/>
      <c r="AL64" s="79"/>
      <c r="AM64" s="79"/>
      <c r="AN64" s="79"/>
      <c r="AO64" s="96"/>
      <c r="AP64" s="79"/>
      <c r="AQ64" s="79"/>
      <c r="AR64" s="79"/>
      <c r="AS64" s="96"/>
      <c r="AT64" s="79"/>
      <c r="AU64" s="79"/>
      <c r="AV64" s="79"/>
      <c r="AW64" s="96"/>
    </row>
    <row r="65" spans="1:49" ht="18" customHeight="1">
      <c r="A65" s="114"/>
      <c r="B65" s="114"/>
      <c r="C65" s="75"/>
      <c r="D65" s="75"/>
      <c r="E65" s="75"/>
      <c r="F65" s="75"/>
      <c r="G65" s="75"/>
      <c r="H65" s="75"/>
      <c r="I65" s="113"/>
      <c r="J65" s="79"/>
      <c r="K65" s="79"/>
      <c r="L65" s="79"/>
      <c r="M65" s="79"/>
      <c r="N65" s="79"/>
      <c r="O65" s="79"/>
      <c r="P65" s="96"/>
      <c r="Q65" s="79"/>
      <c r="R65" s="79"/>
      <c r="S65" s="79"/>
      <c r="T65" s="96"/>
      <c r="U65" s="60"/>
      <c r="V65" s="114"/>
      <c r="W65" s="114"/>
      <c r="X65" s="75"/>
      <c r="Y65" s="75"/>
      <c r="Z65" s="75"/>
      <c r="AA65" s="75"/>
      <c r="AB65" s="75"/>
      <c r="AC65" s="75"/>
      <c r="AD65" s="113"/>
      <c r="AE65" s="79"/>
      <c r="AF65" s="79"/>
      <c r="AG65" s="79"/>
      <c r="AH65" s="79"/>
      <c r="AI65" s="79"/>
      <c r="AJ65" s="79"/>
      <c r="AK65" s="96"/>
      <c r="AL65" s="79"/>
      <c r="AM65" s="79"/>
      <c r="AN65" s="79"/>
      <c r="AO65" s="96"/>
      <c r="AP65" s="79"/>
      <c r="AQ65" s="79"/>
      <c r="AR65" s="79"/>
      <c r="AS65" s="96"/>
      <c r="AT65" s="79"/>
      <c r="AU65" s="79"/>
      <c r="AV65" s="79"/>
      <c r="AW65" s="96"/>
    </row>
    <row r="66" spans="1:49" ht="18" customHeight="1">
      <c r="A66" s="71"/>
      <c r="B66" s="71"/>
      <c r="C66" s="71"/>
      <c r="D66" s="71"/>
      <c r="E66" s="71"/>
      <c r="F66" s="71"/>
      <c r="G66" s="71"/>
      <c r="H66" s="71"/>
      <c r="I66" s="113"/>
      <c r="J66" s="79"/>
      <c r="K66" s="79"/>
      <c r="L66" s="79"/>
      <c r="M66" s="113"/>
      <c r="N66" s="79"/>
      <c r="O66" s="79"/>
      <c r="P66" s="79"/>
      <c r="Q66" s="113"/>
      <c r="R66" s="79"/>
      <c r="S66" s="79"/>
      <c r="T66" s="79"/>
      <c r="U66" s="60"/>
      <c r="V66" s="71"/>
      <c r="W66" s="71"/>
      <c r="X66" s="71"/>
      <c r="Y66" s="71"/>
      <c r="Z66" s="71"/>
      <c r="AA66" s="71"/>
      <c r="AB66" s="71"/>
      <c r="AC66" s="71"/>
      <c r="AD66" s="113"/>
      <c r="AE66" s="79"/>
      <c r="AF66" s="79"/>
      <c r="AG66" s="79"/>
      <c r="AH66" s="79"/>
      <c r="AI66" s="79"/>
      <c r="AJ66" s="79"/>
      <c r="AK66" s="96"/>
      <c r="AL66" s="113"/>
      <c r="AM66" s="79"/>
      <c r="AN66" s="79"/>
      <c r="AO66" s="79"/>
      <c r="AP66" s="113"/>
      <c r="AQ66" s="79"/>
      <c r="AR66" s="79"/>
      <c r="AS66" s="79"/>
      <c r="AT66" s="79"/>
      <c r="AU66" s="79"/>
      <c r="AV66" s="79"/>
      <c r="AW66" s="96"/>
    </row>
    <row r="67" spans="1:49" ht="18" customHeight="1">
      <c r="A67" s="71"/>
      <c r="B67" s="71"/>
      <c r="C67" s="71"/>
      <c r="D67" s="71"/>
      <c r="E67" s="71"/>
      <c r="F67" s="71"/>
      <c r="G67" s="71"/>
      <c r="H67" s="71"/>
      <c r="I67" s="113"/>
      <c r="J67" s="79"/>
      <c r="K67" s="79"/>
      <c r="L67" s="79"/>
      <c r="M67" s="113"/>
      <c r="N67" s="79"/>
      <c r="O67" s="79"/>
      <c r="P67" s="79"/>
      <c r="Q67" s="113"/>
      <c r="R67" s="79"/>
      <c r="S67" s="79"/>
      <c r="T67" s="79"/>
      <c r="U67" s="60"/>
      <c r="V67" s="71"/>
      <c r="W67" s="71"/>
      <c r="X67" s="71"/>
      <c r="Y67" s="71"/>
      <c r="Z67" s="71"/>
      <c r="AA67" s="71"/>
      <c r="AB67" s="71"/>
      <c r="AC67" s="71"/>
      <c r="AD67" s="113"/>
      <c r="AE67" s="79"/>
      <c r="AF67" s="79"/>
      <c r="AG67" s="79"/>
      <c r="AH67" s="79"/>
      <c r="AI67" s="79"/>
      <c r="AJ67" s="79"/>
      <c r="AK67" s="96"/>
      <c r="AL67" s="113"/>
      <c r="AM67" s="79"/>
      <c r="AN67" s="79"/>
      <c r="AO67" s="79"/>
      <c r="AP67" s="113"/>
      <c r="AQ67" s="79"/>
      <c r="AR67" s="79"/>
      <c r="AS67" s="79"/>
      <c r="AT67" s="79"/>
      <c r="AU67" s="79"/>
      <c r="AV67" s="79"/>
      <c r="AW67" s="96"/>
    </row>
    <row r="68" spans="1:49" ht="18" customHeight="1">
      <c r="A68" s="64"/>
    </row>
    <row r="69" spans="1:49" ht="18" customHeight="1">
      <c r="A69" s="64"/>
    </row>
    <row r="70" spans="1:49" ht="18" customHeight="1">
      <c r="A70" s="64"/>
    </row>
    <row r="71" spans="1:49" ht="18" customHeight="1">
      <c r="A71" s="64"/>
    </row>
    <row r="72" spans="1:49" ht="18" customHeight="1">
      <c r="A72" s="107"/>
    </row>
    <row r="73" spans="1:49" ht="18" customHeight="1">
      <c r="A73" s="107"/>
    </row>
    <row r="74" spans="1:49" ht="18" customHeight="1">
      <c r="A74" s="107"/>
    </row>
    <row r="75" spans="1:49" ht="18" customHeight="1">
      <c r="A75" s="107"/>
    </row>
    <row r="76" spans="1:49" ht="18" customHeight="1">
      <c r="A76" s="107"/>
    </row>
    <row r="77" spans="1:49" ht="18" customHeight="1">
      <c r="A77" s="107"/>
    </row>
    <row r="78" spans="1:49" ht="18" customHeight="1">
      <c r="A78" s="107"/>
    </row>
    <row r="79" spans="1:49" ht="18" customHeight="1">
      <c r="W79" s="58" ph="1"/>
    </row>
    <row r="100" spans="24:205" ht="18" customHeight="1">
      <c r="CO100" s="58" ph="1"/>
      <c r="CQ100" s="58" ph="1"/>
    </row>
    <row r="101" spans="24:205" ht="18" customHeight="1">
      <c r="CS101" s="58" ph="1"/>
      <c r="CV101" s="58" ph="1"/>
      <c r="CZ101" s="58" ph="1"/>
      <c r="DC101" s="58" ph="1"/>
      <c r="DF101" s="58" ph="1"/>
      <c r="DI101" s="58" ph="1"/>
      <c r="DM101" s="58" ph="1"/>
      <c r="DQ101" s="58" ph="1"/>
      <c r="DT101" s="58" ph="1"/>
      <c r="DU101" s="58" ph="1"/>
      <c r="DX101" s="58" ph="1"/>
      <c r="DY101" s="58" ph="1"/>
      <c r="DZ101" s="58" ph="1"/>
      <c r="EA101" s="58" ph="1"/>
      <c r="ED101" s="58" ph="1"/>
      <c r="EG101" s="58" ph="1"/>
      <c r="EK101" s="58" ph="1"/>
      <c r="EO101" s="58" ph="1"/>
      <c r="ER101" s="58" ph="1"/>
      <c r="ES101" s="58" ph="1"/>
      <c r="EV101" s="58" ph="1"/>
      <c r="EW101" s="58" ph="1"/>
      <c r="EX101" s="58" ph="1"/>
      <c r="EZ101" s="58" ph="1"/>
      <c r="FA101" s="58" ph="1"/>
      <c r="FD101" s="58" ph="1"/>
      <c r="FE101" s="58" ph="1"/>
      <c r="FF101" s="58" ph="1"/>
      <c r="FG101" s="58" ph="1"/>
      <c r="FH101" s="58" ph="1"/>
      <c r="FI101" s="58" ph="1"/>
      <c r="FJ101" s="58" ph="1"/>
      <c r="FK101" s="58" ph="1"/>
      <c r="FL101" s="58" ph="1"/>
      <c r="FM101" s="58" ph="1"/>
      <c r="FP101" s="58" ph="1"/>
      <c r="FS101" s="58" ph="1"/>
      <c r="FW101" s="58" ph="1"/>
      <c r="GA101" s="58" ph="1"/>
      <c r="GD101" s="58" ph="1"/>
      <c r="GE101" s="58" ph="1"/>
      <c r="GH101" s="58" ph="1"/>
      <c r="GI101" s="58" ph="1"/>
      <c r="GJ101" s="58" ph="1"/>
      <c r="GL101" s="58" ph="1"/>
      <c r="GM101" s="58" ph="1"/>
      <c r="GP101" s="58" ph="1"/>
      <c r="GQ101" s="58" ph="1"/>
      <c r="GR101" s="58" ph="1"/>
      <c r="GS101" s="58" ph="1"/>
      <c r="GT101" s="58" ph="1"/>
      <c r="GU101" s="58" ph="1"/>
      <c r="GV101" s="58" ph="1"/>
      <c r="GW101" s="58" ph="1"/>
    </row>
    <row r="107" spans="24:205" ht="18" customHeight="1">
      <c r="X107" s="58" ph="1"/>
    </row>
    <row r="130" spans="24:24" ht="18" customHeight="1">
      <c r="X130" s="58" ph="1"/>
    </row>
    <row r="131" spans="24:24" ht="18" customHeight="1">
      <c r="X131" s="58" ph="1"/>
    </row>
    <row r="132" spans="24:24" ht="18" customHeight="1">
      <c r="X132" s="58" ph="1"/>
    </row>
    <row r="133" spans="24:24" ht="18" customHeight="1">
      <c r="X133" s="58" ph="1"/>
    </row>
    <row r="134" spans="24:24" ht="18" customHeight="1">
      <c r="X134" s="58" ph="1"/>
    </row>
    <row r="135" spans="24:24" ht="18" customHeight="1">
      <c r="X135" s="58" ph="1"/>
    </row>
    <row r="136" spans="24:24" ht="18" customHeight="1">
      <c r="X136" s="58" ph="1"/>
    </row>
    <row r="137" spans="24:24" ht="18" customHeight="1">
      <c r="X137" s="58" ph="1"/>
    </row>
    <row r="138" spans="24:24" ht="18" customHeight="1">
      <c r="X138" s="58" ph="1"/>
    </row>
    <row r="139" spans="24:24" ht="18" customHeight="1">
      <c r="X139" s="58" ph="1"/>
    </row>
    <row r="140" spans="24:24" ht="18" customHeight="1">
      <c r="X140" s="58" ph="1"/>
    </row>
    <row r="141" spans="24:24" ht="18" customHeight="1">
      <c r="X141" s="58" ph="1"/>
    </row>
    <row r="142" spans="24:24" ht="18" customHeight="1">
      <c r="X142" s="58" ph="1"/>
    </row>
    <row r="143" spans="24:24" ht="18" customHeight="1">
      <c r="X143" s="58" ph="1"/>
    </row>
    <row r="144" spans="24:24" ht="18" customHeight="1">
      <c r="X144" s="58" ph="1"/>
    </row>
    <row r="145" spans="24:24" ht="18" customHeight="1">
      <c r="X145" s="58" ph="1"/>
    </row>
    <row r="146" spans="24:24" ht="18" customHeight="1">
      <c r="X146" s="58" ph="1"/>
    </row>
    <row r="147" spans="24:24" ht="18" customHeight="1">
      <c r="X147" s="58" ph="1"/>
    </row>
    <row r="148" spans="24:24" ht="18" customHeight="1">
      <c r="X148" s="58" ph="1"/>
    </row>
    <row r="149" spans="24:24" ht="18" customHeight="1">
      <c r="X149" s="58" ph="1"/>
    </row>
    <row r="150" spans="24:24" ht="18" customHeight="1">
      <c r="X150" s="58" ph="1"/>
    </row>
    <row r="151" spans="24:24" ht="18" customHeight="1">
      <c r="X151" s="58" ph="1"/>
    </row>
    <row r="152" spans="24:24" ht="18" customHeight="1">
      <c r="X152" s="58" ph="1"/>
    </row>
    <row r="153" spans="24:24" ht="18" customHeight="1">
      <c r="X153" s="58" ph="1"/>
    </row>
    <row r="154" spans="24:24" ht="18" customHeight="1">
      <c r="X154" s="58" ph="1"/>
    </row>
    <row r="155" spans="24:24" ht="18" customHeight="1">
      <c r="X155" s="58" ph="1"/>
    </row>
    <row r="156" spans="24:24" ht="18" customHeight="1">
      <c r="X156" s="58" ph="1"/>
    </row>
    <row r="157" spans="24:24" ht="18" customHeight="1">
      <c r="X157" s="58" ph="1"/>
    </row>
    <row r="158" spans="24:24" ht="18" customHeight="1">
      <c r="X158" s="58" ph="1"/>
    </row>
    <row r="159" spans="24:24" ht="18" customHeight="1">
      <c r="X159" s="58" ph="1"/>
    </row>
    <row r="160" spans="24:24" ht="18" customHeight="1">
      <c r="X160" s="58" ph="1"/>
    </row>
    <row r="161" spans="24:24" ht="18" customHeight="1">
      <c r="X161" s="58" ph="1"/>
    </row>
    <row r="162" spans="24:24" ht="18" customHeight="1">
      <c r="X162" s="58" ph="1"/>
    </row>
    <row r="163" spans="24:24" ht="18" customHeight="1">
      <c r="X163" s="58" ph="1"/>
    </row>
    <row r="164" spans="24:24" ht="18" customHeight="1">
      <c r="X164" s="58" ph="1"/>
    </row>
    <row r="165" spans="24:24" ht="18" customHeight="1">
      <c r="X165" s="58" ph="1"/>
    </row>
    <row r="166" spans="24:24" ht="18" customHeight="1">
      <c r="X166" s="58" ph="1"/>
    </row>
    <row r="167" spans="24:24" ht="18" customHeight="1">
      <c r="X167" s="58" ph="1"/>
    </row>
    <row r="168" spans="24:24" ht="18" customHeight="1">
      <c r="X168" s="58" ph="1"/>
    </row>
    <row r="169" spans="24:24" ht="18" customHeight="1">
      <c r="X169" s="58" ph="1"/>
    </row>
    <row r="170" spans="24:24" ht="18" customHeight="1">
      <c r="X170" s="58" ph="1"/>
    </row>
    <row r="171" spans="24:24" ht="18" customHeight="1">
      <c r="X171" s="58" ph="1"/>
    </row>
    <row r="172" spans="24:24" ht="18" customHeight="1">
      <c r="X172" s="58" ph="1"/>
    </row>
    <row r="173" spans="24:24" ht="18" customHeight="1">
      <c r="X173" s="58" ph="1"/>
    </row>
    <row r="174" spans="24:24" ht="18" customHeight="1">
      <c r="X174" s="58" ph="1"/>
    </row>
    <row r="175" spans="24:24" ht="18" customHeight="1">
      <c r="X175" s="58" ph="1"/>
    </row>
    <row r="176" spans="24:24" ht="18" customHeight="1">
      <c r="X176" s="58" ph="1"/>
    </row>
    <row r="177" spans="24:24" ht="18" customHeight="1">
      <c r="X177" s="58" ph="1"/>
    </row>
    <row r="178" spans="24:24" ht="18" customHeight="1">
      <c r="X178" s="58" ph="1"/>
    </row>
    <row r="179" spans="24:24" ht="18" customHeight="1">
      <c r="X179" s="58" ph="1"/>
    </row>
    <row r="180" spans="24:24" ht="18" customHeight="1">
      <c r="X180" s="58" ph="1"/>
    </row>
    <row r="181" spans="24:24" ht="18" customHeight="1">
      <c r="X181" s="58" ph="1"/>
    </row>
    <row r="182" spans="24:24" ht="18" customHeight="1">
      <c r="X182" s="58" ph="1"/>
    </row>
    <row r="183" spans="24:24" ht="18" customHeight="1">
      <c r="X183" s="58" ph="1"/>
    </row>
    <row r="184" spans="24:24" ht="18" customHeight="1">
      <c r="X184" s="58" ph="1"/>
    </row>
    <row r="185" spans="24:24" ht="18" customHeight="1">
      <c r="X185" s="58" ph="1"/>
    </row>
    <row r="186" spans="24:24" ht="18" customHeight="1">
      <c r="X186" s="58" ph="1"/>
    </row>
    <row r="187" spans="24:24" ht="18" customHeight="1">
      <c r="X187" s="58" ph="1"/>
    </row>
    <row r="188" spans="24:24" ht="18" customHeight="1">
      <c r="X188" s="58" ph="1"/>
    </row>
    <row r="189" spans="24:24" ht="18" customHeight="1">
      <c r="X189" s="58" ph="1"/>
    </row>
    <row r="190" spans="24:24" ht="18" customHeight="1">
      <c r="X190" s="58" ph="1"/>
    </row>
    <row r="191" spans="24:24" ht="18" customHeight="1">
      <c r="X191" s="58" ph="1"/>
    </row>
    <row r="192" spans="24:24" ht="18" customHeight="1">
      <c r="X192" s="58" ph="1"/>
    </row>
    <row r="193" spans="24:24" ht="18" customHeight="1">
      <c r="X193" s="58" ph="1"/>
    </row>
    <row r="194" spans="24:24" ht="18" customHeight="1">
      <c r="X194" s="58" ph="1"/>
    </row>
    <row r="195" spans="24:24" ht="18" customHeight="1">
      <c r="X195" s="58" ph="1"/>
    </row>
    <row r="196" spans="24:24" ht="18" customHeight="1">
      <c r="X196" s="58" ph="1"/>
    </row>
    <row r="197" spans="24:24" ht="18" customHeight="1">
      <c r="X197" s="58" ph="1"/>
    </row>
    <row r="198" spans="24:24" ht="18" customHeight="1">
      <c r="X198" s="58" ph="1"/>
    </row>
    <row r="199" spans="24:24" ht="18" customHeight="1">
      <c r="X199" s="58" ph="1"/>
    </row>
    <row r="200" spans="24:24" ht="18" customHeight="1">
      <c r="X200" s="58" ph="1"/>
    </row>
    <row r="201" spans="24:24" ht="18" customHeight="1">
      <c r="X201" s="58" ph="1"/>
    </row>
    <row r="202" spans="24:24" ht="25.5">
      <c r="X202" s="58" ph="1"/>
    </row>
    <row r="203" spans="24:24" ht="25.5">
      <c r="X203" s="58" ph="1"/>
    </row>
  </sheetData>
  <sheetProtection algorithmName="SHA-512" hashValue="j0pPBiHQPfTAUtT43Cegg49u+Q0eBfo/sgkHrhrs28W8uUdELI6Bi5jXRfZMfbcC5d9VW6BcnhFElX/uEt4G/Q==" saltValue="mLWwUUYw98QB2brBB8K5eQ==" spinCount="100000" sheet="1" formatCells="0" selectLockedCells="1"/>
  <mergeCells count="335">
    <mergeCell ref="M42:P42"/>
    <mergeCell ref="A42:H42"/>
    <mergeCell ref="A43:H43"/>
    <mergeCell ref="I43:L43"/>
    <mergeCell ref="M43:P43"/>
    <mergeCell ref="I42:L42"/>
    <mergeCell ref="A28:B28"/>
    <mergeCell ref="C28:H28"/>
    <mergeCell ref="A27:B27"/>
    <mergeCell ref="C27:D27"/>
    <mergeCell ref="E27:F27"/>
    <mergeCell ref="G27:H27"/>
    <mergeCell ref="I27:L27"/>
    <mergeCell ref="M27:O27"/>
    <mergeCell ref="A30:H30"/>
    <mergeCell ref="A29:H29"/>
    <mergeCell ref="I29:L29"/>
    <mergeCell ref="M29:O29"/>
    <mergeCell ref="G18:H18"/>
    <mergeCell ref="A16:B16"/>
    <mergeCell ref="C16:D16"/>
    <mergeCell ref="E16:F16"/>
    <mergeCell ref="G16:H16"/>
    <mergeCell ref="C26:D26"/>
    <mergeCell ref="E26:F26"/>
    <mergeCell ref="G26:H26"/>
    <mergeCell ref="A25:B25"/>
    <mergeCell ref="A24:B24"/>
    <mergeCell ref="C24:D24"/>
    <mergeCell ref="E24:F24"/>
    <mergeCell ref="G24:H24"/>
    <mergeCell ref="A10:B10"/>
    <mergeCell ref="C10:D10"/>
    <mergeCell ref="E10:F10"/>
    <mergeCell ref="G10:H10"/>
    <mergeCell ref="A7:H9"/>
    <mergeCell ref="A26:B26"/>
    <mergeCell ref="T22:T28"/>
    <mergeCell ref="I26:L26"/>
    <mergeCell ref="M26:O26"/>
    <mergeCell ref="C25:D25"/>
    <mergeCell ref="E25:F25"/>
    <mergeCell ref="G25:H25"/>
    <mergeCell ref="A19:B19"/>
    <mergeCell ref="C19:D19"/>
    <mergeCell ref="E19:F19"/>
    <mergeCell ref="G19:H19"/>
    <mergeCell ref="I19:L19"/>
    <mergeCell ref="A17:B17"/>
    <mergeCell ref="C17:D17"/>
    <mergeCell ref="E17:F17"/>
    <mergeCell ref="G17:H17"/>
    <mergeCell ref="A18:B18"/>
    <mergeCell ref="C18:D18"/>
    <mergeCell ref="E18:F18"/>
    <mergeCell ref="A15:B15"/>
    <mergeCell ref="C15:D15"/>
    <mergeCell ref="E15:F15"/>
    <mergeCell ref="A14:B14"/>
    <mergeCell ref="C14:D14"/>
    <mergeCell ref="E14:F14"/>
    <mergeCell ref="G14:H14"/>
    <mergeCell ref="A11:B11"/>
    <mergeCell ref="C11:D11"/>
    <mergeCell ref="E11:F11"/>
    <mergeCell ref="G11:H11"/>
    <mergeCell ref="A12:B12"/>
    <mergeCell ref="C12:D12"/>
    <mergeCell ref="E12:F12"/>
    <mergeCell ref="G12:H12"/>
    <mergeCell ref="A13:B13"/>
    <mergeCell ref="C13:D13"/>
    <mergeCell ref="E13:F13"/>
    <mergeCell ref="G13:H13"/>
    <mergeCell ref="I23:L23"/>
    <mergeCell ref="I22:L22"/>
    <mergeCell ref="M22:O22"/>
    <mergeCell ref="Q22:S22"/>
    <mergeCell ref="A21:B21"/>
    <mergeCell ref="C21:D21"/>
    <mergeCell ref="E21:F21"/>
    <mergeCell ref="G21:H21"/>
    <mergeCell ref="A20:B20"/>
    <mergeCell ref="C20:D20"/>
    <mergeCell ref="E20:F20"/>
    <mergeCell ref="G20:H20"/>
    <mergeCell ref="A23:B23"/>
    <mergeCell ref="C23:D23"/>
    <mergeCell ref="E23:F23"/>
    <mergeCell ref="G23:H23"/>
    <mergeCell ref="A22:B22"/>
    <mergeCell ref="C22:D22"/>
    <mergeCell ref="E22:F22"/>
    <mergeCell ref="G22:H22"/>
    <mergeCell ref="I20:L20"/>
    <mergeCell ref="M20:O20"/>
    <mergeCell ref="I21:L21"/>
    <mergeCell ref="M21:O21"/>
    <mergeCell ref="I16:L16"/>
    <mergeCell ref="M16:O16"/>
    <mergeCell ref="I17:L17"/>
    <mergeCell ref="M17:O17"/>
    <mergeCell ref="AS18:AU18"/>
    <mergeCell ref="I18:L18"/>
    <mergeCell ref="M18:O18"/>
    <mergeCell ref="AS12:AU12"/>
    <mergeCell ref="BB12:BD12"/>
    <mergeCell ref="AF10:AF14"/>
    <mergeCell ref="AG10:AI14"/>
    <mergeCell ref="AJ10:AJ14"/>
    <mergeCell ref="AK10:AM10"/>
    <mergeCell ref="AN10:AN14"/>
    <mergeCell ref="AO10:AQ10"/>
    <mergeCell ref="I10:K10"/>
    <mergeCell ref="M10:O10"/>
    <mergeCell ref="Q10:S10"/>
    <mergeCell ref="T10:T14"/>
    <mergeCell ref="U10:W10"/>
    <mergeCell ref="Y10:AA10"/>
    <mergeCell ref="AB10:AB14"/>
    <mergeCell ref="AC10:AE14"/>
    <mergeCell ref="Q12:S12"/>
    <mergeCell ref="BE15:BE28"/>
    <mergeCell ref="AS16:AU16"/>
    <mergeCell ref="BB16:BD16"/>
    <mergeCell ref="BB17:BD17"/>
    <mergeCell ref="BB18:BD18"/>
    <mergeCell ref="AJ22:AJ28"/>
    <mergeCell ref="U22:W22"/>
    <mergeCell ref="Y22:AA22"/>
    <mergeCell ref="AB22:AB25"/>
    <mergeCell ref="AC22:AE28"/>
    <mergeCell ref="AF22:AF28"/>
    <mergeCell ref="AG22:AI28"/>
    <mergeCell ref="Y23:AA23"/>
    <mergeCell ref="AO19:AQ19"/>
    <mergeCell ref="AS19:AU19"/>
    <mergeCell ref="BB19:BD19"/>
    <mergeCell ref="BB20:BD20"/>
    <mergeCell ref="Y15:AA15"/>
    <mergeCell ref="AC15:AE21"/>
    <mergeCell ref="AF15:AF21"/>
    <mergeCell ref="AS17:AU17"/>
    <mergeCell ref="AS21:AU21"/>
    <mergeCell ref="BB21:BD21"/>
    <mergeCell ref="AO28:AQ28"/>
    <mergeCell ref="U9:X9"/>
    <mergeCell ref="Y9:AB9"/>
    <mergeCell ref="AC9:AF9"/>
    <mergeCell ref="I7:P7"/>
    <mergeCell ref="Q7:T7"/>
    <mergeCell ref="U7:BE7"/>
    <mergeCell ref="I8:L9"/>
    <mergeCell ref="M8:P9"/>
    <mergeCell ref="Q8:T9"/>
    <mergeCell ref="U8:X8"/>
    <mergeCell ref="Y8:AB8"/>
    <mergeCell ref="AC8:AF8"/>
    <mergeCell ref="AK9:AN9"/>
    <mergeCell ref="AS9:AW9"/>
    <mergeCell ref="AG8:AJ8"/>
    <mergeCell ref="AK8:AN8"/>
    <mergeCell ref="AO8:AR9"/>
    <mergeCell ref="AS8:AW8"/>
    <mergeCell ref="AX8:BA8"/>
    <mergeCell ref="BB8:BE8"/>
    <mergeCell ref="AX9:BA9"/>
    <mergeCell ref="BB9:BE9"/>
    <mergeCell ref="AG9:AJ9"/>
    <mergeCell ref="U12:W12"/>
    <mergeCell ref="Y12:AA12"/>
    <mergeCell ref="Q13:S13"/>
    <mergeCell ref="AK11:AM11"/>
    <mergeCell ref="AO11:AQ11"/>
    <mergeCell ref="AK12:AM12"/>
    <mergeCell ref="AO12:AQ12"/>
    <mergeCell ref="I12:K12"/>
    <mergeCell ref="M12:O12"/>
    <mergeCell ref="BE10:BE14"/>
    <mergeCell ref="I11:K11"/>
    <mergeCell ref="M11:O11"/>
    <mergeCell ref="Q11:S11"/>
    <mergeCell ref="U11:W11"/>
    <mergeCell ref="Y11:AA11"/>
    <mergeCell ref="AR10:AR14"/>
    <mergeCell ref="AS10:AU10"/>
    <mergeCell ref="AW10:AW14"/>
    <mergeCell ref="AX10:AZ14"/>
    <mergeCell ref="BA10:BA14"/>
    <mergeCell ref="BB10:BD10"/>
    <mergeCell ref="AS11:AU11"/>
    <mergeCell ref="BB11:BD11"/>
    <mergeCell ref="U13:W13"/>
    <mergeCell ref="Y13:AA13"/>
    <mergeCell ref="AK13:AM13"/>
    <mergeCell ref="AO13:AQ13"/>
    <mergeCell ref="AS13:AU13"/>
    <mergeCell ref="BB13:BD13"/>
    <mergeCell ref="I13:K13"/>
    <mergeCell ref="M13:O13"/>
    <mergeCell ref="AK14:AM14"/>
    <mergeCell ref="AO14:AQ14"/>
    <mergeCell ref="AS14:AU14"/>
    <mergeCell ref="BB14:BD14"/>
    <mergeCell ref="I15:L15"/>
    <mergeCell ref="M15:O15"/>
    <mergeCell ref="I14:K14"/>
    <mergeCell ref="M14:O14"/>
    <mergeCell ref="Q14:S14"/>
    <mergeCell ref="U14:W14"/>
    <mergeCell ref="Y14:AA14"/>
    <mergeCell ref="AG15:AI21"/>
    <mergeCell ref="AJ15:AJ21"/>
    <mergeCell ref="AK15:AM15"/>
    <mergeCell ref="AN15:AN28"/>
    <mergeCell ref="AO15:AQ15"/>
    <mergeCell ref="AR15:AR28"/>
    <mergeCell ref="AK16:AM16"/>
    <mergeCell ref="AO16:AQ16"/>
    <mergeCell ref="AK19:AM19"/>
    <mergeCell ref="AS15:AU15"/>
    <mergeCell ref="AW15:AW21"/>
    <mergeCell ref="AX15:AZ28"/>
    <mergeCell ref="Q15:S15"/>
    <mergeCell ref="T15:T21"/>
    <mergeCell ref="U15:W15"/>
    <mergeCell ref="Q16:S16"/>
    <mergeCell ref="U16:W16"/>
    <mergeCell ref="Y16:AA16"/>
    <mergeCell ref="AB16:AB21"/>
    <mergeCell ref="Q17:S17"/>
    <mergeCell ref="U17:W17"/>
    <mergeCell ref="Y17:AA17"/>
    <mergeCell ref="AK17:AM17"/>
    <mergeCell ref="AO17:AQ17"/>
    <mergeCell ref="Q18:S18"/>
    <mergeCell ref="U18:W18"/>
    <mergeCell ref="Y18:AA18"/>
    <mergeCell ref="AK18:AM18"/>
    <mergeCell ref="AO18:AQ18"/>
    <mergeCell ref="Y21:AA21"/>
    <mergeCell ref="AK21:AM21"/>
    <mergeCell ref="AO21:AQ21"/>
    <mergeCell ref="Q21:S21"/>
    <mergeCell ref="U21:W21"/>
    <mergeCell ref="M19:O19"/>
    <mergeCell ref="Q19:S19"/>
    <mergeCell ref="U19:W19"/>
    <mergeCell ref="Y19:AA19"/>
    <mergeCell ref="BA15:BA28"/>
    <mergeCell ref="BB15:BD15"/>
    <mergeCell ref="Q20:S20"/>
    <mergeCell ref="U20:W20"/>
    <mergeCell ref="Y20:AA20"/>
    <mergeCell ref="AK20:AM20"/>
    <mergeCell ref="AO20:AQ20"/>
    <mergeCell ref="AS20:AU20"/>
    <mergeCell ref="AK22:AM22"/>
    <mergeCell ref="AO22:AQ22"/>
    <mergeCell ref="AS22:AU22"/>
    <mergeCell ref="AW22:AW28"/>
    <mergeCell ref="BB22:BD22"/>
    <mergeCell ref="AK23:AM23"/>
    <mergeCell ref="AO23:AQ23"/>
    <mergeCell ref="AS23:AU23"/>
    <mergeCell ref="BB23:BD23"/>
    <mergeCell ref="M23:O23"/>
    <mergeCell ref="Q23:S23"/>
    <mergeCell ref="U23:W23"/>
    <mergeCell ref="BB24:BD24"/>
    <mergeCell ref="I25:L25"/>
    <mergeCell ref="Q24:S24"/>
    <mergeCell ref="U24:W24"/>
    <mergeCell ref="Y24:AA24"/>
    <mergeCell ref="AK24:AM24"/>
    <mergeCell ref="AO24:AQ24"/>
    <mergeCell ref="AS24:AU24"/>
    <mergeCell ref="I24:L24"/>
    <mergeCell ref="M24:O24"/>
    <mergeCell ref="AS25:AU25"/>
    <mergeCell ref="BB25:BD25"/>
    <mergeCell ref="M25:O25"/>
    <mergeCell ref="Q25:S25"/>
    <mergeCell ref="U25:W25"/>
    <mergeCell ref="Y25:AA25"/>
    <mergeCell ref="AK25:AM25"/>
    <mergeCell ref="AO25:AQ25"/>
    <mergeCell ref="Y29:AB29"/>
    <mergeCell ref="I28:L28"/>
    <mergeCell ref="M28:O28"/>
    <mergeCell ref="Q28:S28"/>
    <mergeCell ref="U28:W28"/>
    <mergeCell ref="Y28:AA28"/>
    <mergeCell ref="AK28:AM28"/>
    <mergeCell ref="AS26:AU26"/>
    <mergeCell ref="BB26:BD26"/>
    <mergeCell ref="Q26:S26"/>
    <mergeCell ref="U26:W26"/>
    <mergeCell ref="Y26:AA26"/>
    <mergeCell ref="AB26:AB28"/>
    <mergeCell ref="AK26:AM26"/>
    <mergeCell ref="AO26:AQ26"/>
    <mergeCell ref="Q27:S27"/>
    <mergeCell ref="U27:W27"/>
    <mergeCell ref="Y27:AA27"/>
    <mergeCell ref="AK27:AM27"/>
    <mergeCell ref="AO27:AQ27"/>
    <mergeCell ref="AS27:AU27"/>
    <mergeCell ref="BB27:BD27"/>
    <mergeCell ref="AS28:AU28"/>
    <mergeCell ref="BB28:BD28"/>
    <mergeCell ref="A44:H44"/>
    <mergeCell ref="I44:L44"/>
    <mergeCell ref="M44:P44"/>
    <mergeCell ref="BB29:BE29"/>
    <mergeCell ref="I30:L30"/>
    <mergeCell ref="M30:O30"/>
    <mergeCell ref="Q30:T30"/>
    <mergeCell ref="U30:W30"/>
    <mergeCell ref="Y30:AB30"/>
    <mergeCell ref="AC30:AF30"/>
    <mergeCell ref="AG30:AJ30"/>
    <mergeCell ref="AK30:AN30"/>
    <mergeCell ref="AC29:AF29"/>
    <mergeCell ref="AG29:AJ29"/>
    <mergeCell ref="AK29:AN29"/>
    <mergeCell ref="AO29:AR29"/>
    <mergeCell ref="AS29:AW29"/>
    <mergeCell ref="AX29:BA29"/>
    <mergeCell ref="AO30:AR30"/>
    <mergeCell ref="AS30:AW30"/>
    <mergeCell ref="AX30:BA30"/>
    <mergeCell ref="BB30:BE30"/>
    <mergeCell ref="Q29:T29"/>
    <mergeCell ref="U29:X29"/>
  </mergeCells>
  <phoneticPr fontId="1"/>
  <pageMargins left="0.7" right="0.7" top="0.75" bottom="0.75" header="0.3" footer="0.3"/>
  <pageSetup paperSize="9" scale="5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E486-05F7-42E9-915A-7F2458E7D50D}">
  <sheetPr codeName="Sheet2"/>
  <dimension ref="A1:BH35"/>
  <sheetViews>
    <sheetView showGridLines="0" showRowColHeaders="0" zoomScale="80" zoomScaleNormal="80" workbookViewId="0">
      <selection activeCell="AR1" sqref="AR1"/>
    </sheetView>
  </sheetViews>
  <sheetFormatPr defaultColWidth="8.875" defaultRowHeight="18.75"/>
  <cols>
    <col min="1" max="1" width="3.125" style="2" customWidth="1"/>
    <col min="2" max="2" width="4.125" style="2" customWidth="1"/>
    <col min="3" max="5" width="3.125" style="2" customWidth="1"/>
    <col min="6" max="6" width="4.125" style="2" customWidth="1"/>
    <col min="7" max="8" width="3.125" style="2" customWidth="1"/>
    <col min="9" max="9" width="3.125" style="121" customWidth="1"/>
    <col min="10" max="48" width="3.125" style="2" customWidth="1"/>
    <col min="49" max="50" width="8.875" style="2" hidden="1" customWidth="1"/>
    <col min="51" max="51" width="6.875" style="2" customWidth="1"/>
    <col min="52" max="52" width="2.875" style="2" customWidth="1"/>
    <col min="53" max="57" width="8.875" style="2" customWidth="1"/>
    <col min="58" max="16384" width="8.875" style="2"/>
  </cols>
  <sheetData>
    <row r="1" spans="1:60" s="58" customFormat="1" ht="30" customHeight="1">
      <c r="A1" s="53" t="s">
        <v>35</v>
      </c>
      <c r="B1" s="54"/>
      <c r="C1" s="55"/>
      <c r="D1" s="55"/>
      <c r="E1" s="55"/>
      <c r="F1" s="55"/>
      <c r="G1" s="55"/>
      <c r="H1" s="55"/>
      <c r="I1" s="55"/>
      <c r="J1" s="55"/>
      <c r="K1" s="55"/>
      <c r="L1" s="55"/>
      <c r="M1" s="54"/>
      <c r="N1" s="54"/>
      <c r="O1" s="54"/>
      <c r="P1" s="54"/>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6"/>
      <c r="AR1" s="56"/>
      <c r="AS1" s="56"/>
      <c r="AT1" s="56"/>
      <c r="AU1" s="56"/>
      <c r="AV1" s="57" t="s">
        <v>36</v>
      </c>
      <c r="AZ1" s="59"/>
      <c r="BA1" s="59"/>
      <c r="BB1" s="59"/>
    </row>
    <row r="2" spans="1:60" ht="22.7" customHeight="1">
      <c r="A2" s="544" t="s">
        <v>97</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row>
    <row r="3" spans="1:60">
      <c r="A3" s="428" t="s">
        <v>41</v>
      </c>
      <c r="B3" s="429"/>
      <c r="C3" s="429"/>
      <c r="D3" s="429"/>
      <c r="E3" s="429"/>
      <c r="F3" s="429"/>
      <c r="G3" s="429"/>
      <c r="H3" s="430"/>
      <c r="I3" s="452" t="s">
        <v>42</v>
      </c>
      <c r="J3" s="453"/>
      <c r="K3" s="453"/>
      <c r="L3" s="453"/>
      <c r="M3" s="453"/>
      <c r="N3" s="453"/>
      <c r="O3" s="453"/>
      <c r="P3" s="454"/>
      <c r="Q3" s="561" t="s">
        <v>43</v>
      </c>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row>
    <row r="4" spans="1:60" ht="30.95" customHeight="1">
      <c r="A4" s="431"/>
      <c r="B4" s="432"/>
      <c r="C4" s="432"/>
      <c r="D4" s="432"/>
      <c r="E4" s="432"/>
      <c r="F4" s="432"/>
      <c r="G4" s="432"/>
      <c r="H4" s="433"/>
      <c r="I4" s="455" t="s">
        <v>44</v>
      </c>
      <c r="J4" s="456"/>
      <c r="K4" s="456"/>
      <c r="L4" s="457"/>
      <c r="M4" s="461" t="s">
        <v>45</v>
      </c>
      <c r="N4" s="462"/>
      <c r="O4" s="462"/>
      <c r="P4" s="463"/>
      <c r="Q4" s="467" t="s">
        <v>46</v>
      </c>
      <c r="R4" s="468"/>
      <c r="S4" s="468"/>
      <c r="T4" s="469"/>
      <c r="U4" s="470" t="s">
        <v>47</v>
      </c>
      <c r="V4" s="468"/>
      <c r="W4" s="468"/>
      <c r="X4" s="469"/>
      <c r="Y4" s="470" t="s">
        <v>48</v>
      </c>
      <c r="Z4" s="468"/>
      <c r="AA4" s="468"/>
      <c r="AB4" s="469"/>
      <c r="AC4" s="471" t="s">
        <v>49</v>
      </c>
      <c r="AD4" s="472"/>
      <c r="AE4" s="472"/>
      <c r="AF4" s="473"/>
      <c r="AG4" s="470" t="s">
        <v>50</v>
      </c>
      <c r="AH4" s="468"/>
      <c r="AI4" s="468"/>
      <c r="AJ4" s="469"/>
      <c r="AK4" s="471" t="s">
        <v>51</v>
      </c>
      <c r="AL4" s="472"/>
      <c r="AM4" s="472"/>
      <c r="AN4" s="473"/>
      <c r="AO4" s="475" t="s">
        <v>52</v>
      </c>
      <c r="AP4" s="476"/>
      <c r="AQ4" s="476"/>
      <c r="AR4" s="477"/>
      <c r="AS4" s="471" t="s">
        <v>53</v>
      </c>
      <c r="AT4" s="472"/>
      <c r="AU4" s="472"/>
      <c r="AV4" s="478"/>
      <c r="AW4" s="471" t="s">
        <v>53</v>
      </c>
      <c r="AX4" s="472"/>
      <c r="AY4" s="472"/>
      <c r="AZ4" s="478"/>
    </row>
    <row r="5" spans="1:60" ht="19.5" thickBot="1">
      <c r="A5" s="434"/>
      <c r="B5" s="435"/>
      <c r="C5" s="435"/>
      <c r="D5" s="435"/>
      <c r="E5" s="435"/>
      <c r="F5" s="435"/>
      <c r="G5" s="435"/>
      <c r="H5" s="436"/>
      <c r="I5" s="458"/>
      <c r="J5" s="459"/>
      <c r="K5" s="459"/>
      <c r="L5" s="460"/>
      <c r="M5" s="464"/>
      <c r="N5" s="465"/>
      <c r="O5" s="465"/>
      <c r="P5" s="466"/>
      <c r="Q5" s="479" t="s">
        <v>54</v>
      </c>
      <c r="R5" s="480"/>
      <c r="S5" s="480"/>
      <c r="T5" s="481"/>
      <c r="U5" s="482" t="s">
        <v>55</v>
      </c>
      <c r="V5" s="480"/>
      <c r="W5" s="480"/>
      <c r="X5" s="481"/>
      <c r="Y5" s="482" t="s">
        <v>54</v>
      </c>
      <c r="Z5" s="480"/>
      <c r="AA5" s="480"/>
      <c r="AB5" s="481"/>
      <c r="AC5" s="449" t="s">
        <v>56</v>
      </c>
      <c r="AD5" s="450"/>
      <c r="AE5" s="450"/>
      <c r="AF5" s="474"/>
      <c r="AG5" s="482" t="s">
        <v>57</v>
      </c>
      <c r="AH5" s="480"/>
      <c r="AI5" s="480"/>
      <c r="AJ5" s="481"/>
      <c r="AK5" s="449"/>
      <c r="AL5" s="450"/>
      <c r="AM5" s="450"/>
      <c r="AN5" s="474"/>
      <c r="AO5" s="483" t="s">
        <v>58</v>
      </c>
      <c r="AP5" s="484"/>
      <c r="AQ5" s="484"/>
      <c r="AR5" s="485"/>
      <c r="AS5" s="449" t="s">
        <v>59</v>
      </c>
      <c r="AT5" s="450"/>
      <c r="AU5" s="450"/>
      <c r="AV5" s="451"/>
      <c r="AW5" s="449" t="s">
        <v>59</v>
      </c>
      <c r="AX5" s="450"/>
      <c r="AY5" s="450"/>
      <c r="AZ5" s="451"/>
    </row>
    <row r="6" spans="1:60" ht="19.5" thickTop="1">
      <c r="A6" s="424">
        <v>0</v>
      </c>
      <c r="B6" s="425"/>
      <c r="C6" s="426"/>
      <c r="D6" s="426"/>
      <c r="E6" s="425">
        <v>100</v>
      </c>
      <c r="F6" s="425"/>
      <c r="G6" s="426" t="s">
        <v>60</v>
      </c>
      <c r="H6" s="427"/>
      <c r="I6" s="415">
        <v>24000</v>
      </c>
      <c r="J6" s="416"/>
      <c r="K6" s="416"/>
      <c r="L6" s="173" t="s">
        <v>61</v>
      </c>
      <c r="M6" s="417">
        <v>33000</v>
      </c>
      <c r="N6" s="416"/>
      <c r="O6" s="416"/>
      <c r="P6" s="69" t="s">
        <v>61</v>
      </c>
      <c r="Q6" s="419">
        <v>38000</v>
      </c>
      <c r="R6" s="418"/>
      <c r="S6" s="418"/>
      <c r="T6" s="70" t="s">
        <v>61</v>
      </c>
      <c r="U6" s="419">
        <v>20000</v>
      </c>
      <c r="V6" s="418"/>
      <c r="W6" s="418"/>
      <c r="X6" s="504" t="s">
        <v>61</v>
      </c>
      <c r="Y6" s="365">
        <v>48000</v>
      </c>
      <c r="Z6" s="366"/>
      <c r="AA6" s="366"/>
      <c r="AB6" s="504" t="s">
        <v>61</v>
      </c>
      <c r="AC6" s="489">
        <v>48000</v>
      </c>
      <c r="AD6" s="490"/>
      <c r="AE6" s="490"/>
      <c r="AF6" s="486" t="s">
        <v>61</v>
      </c>
      <c r="AG6" s="498">
        <v>10000</v>
      </c>
      <c r="AH6" s="499"/>
      <c r="AI6" s="499"/>
      <c r="AJ6" s="504" t="s">
        <v>61</v>
      </c>
      <c r="AK6" s="489">
        <v>12000</v>
      </c>
      <c r="AL6" s="490"/>
      <c r="AM6" s="490"/>
      <c r="AN6" s="486" t="s">
        <v>61</v>
      </c>
      <c r="AO6" s="489">
        <v>48000</v>
      </c>
      <c r="AP6" s="490"/>
      <c r="AQ6" s="490"/>
      <c r="AR6" s="486" t="s">
        <v>61</v>
      </c>
      <c r="AS6" s="489">
        <v>10000</v>
      </c>
      <c r="AT6" s="490"/>
      <c r="AU6" s="490"/>
      <c r="AV6" s="495" t="s">
        <v>61</v>
      </c>
      <c r="AW6" s="489">
        <v>5000</v>
      </c>
      <c r="AX6" s="490"/>
      <c r="AY6" s="490"/>
      <c r="AZ6" s="495" t="s">
        <v>61</v>
      </c>
    </row>
    <row r="7" spans="1:60">
      <c r="A7" s="420">
        <v>100.001</v>
      </c>
      <c r="B7" s="421"/>
      <c r="C7" s="422" t="s">
        <v>62</v>
      </c>
      <c r="D7" s="422"/>
      <c r="E7" s="421">
        <v>200</v>
      </c>
      <c r="F7" s="421"/>
      <c r="G7" s="422" t="s">
        <v>60</v>
      </c>
      <c r="H7" s="423"/>
      <c r="I7" s="350">
        <v>33000</v>
      </c>
      <c r="J7" s="340"/>
      <c r="K7" s="340"/>
      <c r="L7" s="173" t="s">
        <v>61</v>
      </c>
      <c r="M7" s="339">
        <v>46000</v>
      </c>
      <c r="N7" s="340"/>
      <c r="O7" s="340"/>
      <c r="P7" s="77" t="s">
        <v>61</v>
      </c>
      <c r="Q7" s="332">
        <v>38000</v>
      </c>
      <c r="R7" s="327"/>
      <c r="S7" s="327"/>
      <c r="T7" s="78" t="s">
        <v>61</v>
      </c>
      <c r="U7" s="332">
        <v>20000</v>
      </c>
      <c r="V7" s="327"/>
      <c r="W7" s="327"/>
      <c r="X7" s="505"/>
      <c r="Y7" s="351"/>
      <c r="Z7" s="352"/>
      <c r="AA7" s="352"/>
      <c r="AB7" s="505"/>
      <c r="AC7" s="491"/>
      <c r="AD7" s="492"/>
      <c r="AE7" s="492"/>
      <c r="AF7" s="487"/>
      <c r="AG7" s="500"/>
      <c r="AH7" s="501"/>
      <c r="AI7" s="501"/>
      <c r="AJ7" s="505"/>
      <c r="AK7" s="491"/>
      <c r="AL7" s="492"/>
      <c r="AM7" s="492"/>
      <c r="AN7" s="487"/>
      <c r="AO7" s="491"/>
      <c r="AP7" s="492"/>
      <c r="AQ7" s="492"/>
      <c r="AR7" s="487"/>
      <c r="AS7" s="491"/>
      <c r="AT7" s="492"/>
      <c r="AU7" s="492"/>
      <c r="AV7" s="496"/>
      <c r="AW7" s="491"/>
      <c r="AX7" s="492"/>
      <c r="AY7" s="492"/>
      <c r="AZ7" s="496"/>
    </row>
    <row r="8" spans="1:60">
      <c r="A8" s="420">
        <v>200.001</v>
      </c>
      <c r="B8" s="421"/>
      <c r="C8" s="422" t="s">
        <v>62</v>
      </c>
      <c r="D8" s="422"/>
      <c r="E8" s="421">
        <v>300</v>
      </c>
      <c r="F8" s="421"/>
      <c r="G8" s="422" t="s">
        <v>60</v>
      </c>
      <c r="H8" s="423"/>
      <c r="I8" s="350">
        <v>45000</v>
      </c>
      <c r="J8" s="340"/>
      <c r="K8" s="340"/>
      <c r="L8" s="173" t="s">
        <v>61</v>
      </c>
      <c r="M8" s="339">
        <v>60000</v>
      </c>
      <c r="N8" s="340"/>
      <c r="O8" s="340"/>
      <c r="P8" s="77" t="s">
        <v>61</v>
      </c>
      <c r="Q8" s="332">
        <v>43000</v>
      </c>
      <c r="R8" s="327"/>
      <c r="S8" s="327"/>
      <c r="T8" s="78" t="s">
        <v>61</v>
      </c>
      <c r="U8" s="332">
        <v>20000</v>
      </c>
      <c r="V8" s="327"/>
      <c r="W8" s="327"/>
      <c r="X8" s="505"/>
      <c r="Y8" s="351"/>
      <c r="Z8" s="352"/>
      <c r="AA8" s="352"/>
      <c r="AB8" s="505"/>
      <c r="AC8" s="491"/>
      <c r="AD8" s="492"/>
      <c r="AE8" s="492"/>
      <c r="AF8" s="487"/>
      <c r="AG8" s="500"/>
      <c r="AH8" s="501"/>
      <c r="AI8" s="501"/>
      <c r="AJ8" s="505"/>
      <c r="AK8" s="491"/>
      <c r="AL8" s="492"/>
      <c r="AM8" s="492"/>
      <c r="AN8" s="487"/>
      <c r="AO8" s="491"/>
      <c r="AP8" s="492"/>
      <c r="AQ8" s="492"/>
      <c r="AR8" s="487"/>
      <c r="AS8" s="491"/>
      <c r="AT8" s="492"/>
      <c r="AU8" s="492"/>
      <c r="AV8" s="496"/>
      <c r="AW8" s="491"/>
      <c r="AX8" s="492"/>
      <c r="AY8" s="492"/>
      <c r="AZ8" s="496"/>
    </row>
    <row r="9" spans="1:60">
      <c r="A9" s="420">
        <v>300.00099999999998</v>
      </c>
      <c r="B9" s="421"/>
      <c r="C9" s="422" t="s">
        <v>62</v>
      </c>
      <c r="D9" s="422"/>
      <c r="E9" s="421">
        <v>500</v>
      </c>
      <c r="F9" s="421"/>
      <c r="G9" s="422" t="s">
        <v>60</v>
      </c>
      <c r="H9" s="423"/>
      <c r="I9" s="350">
        <v>56000</v>
      </c>
      <c r="J9" s="340"/>
      <c r="K9" s="340"/>
      <c r="L9" s="173" t="s">
        <v>61</v>
      </c>
      <c r="M9" s="339">
        <v>75000</v>
      </c>
      <c r="N9" s="340"/>
      <c r="O9" s="340"/>
      <c r="P9" s="77" t="s">
        <v>61</v>
      </c>
      <c r="Q9" s="332">
        <v>55000</v>
      </c>
      <c r="R9" s="327"/>
      <c r="S9" s="327"/>
      <c r="T9" s="78" t="s">
        <v>61</v>
      </c>
      <c r="U9" s="332">
        <v>20000</v>
      </c>
      <c r="V9" s="327"/>
      <c r="W9" s="327"/>
      <c r="X9" s="505"/>
      <c r="Y9" s="351"/>
      <c r="Z9" s="352"/>
      <c r="AA9" s="352"/>
      <c r="AB9" s="505"/>
      <c r="AC9" s="491"/>
      <c r="AD9" s="492"/>
      <c r="AE9" s="492"/>
      <c r="AF9" s="487"/>
      <c r="AG9" s="500"/>
      <c r="AH9" s="501"/>
      <c r="AI9" s="501"/>
      <c r="AJ9" s="505"/>
      <c r="AK9" s="491"/>
      <c r="AL9" s="492"/>
      <c r="AM9" s="492"/>
      <c r="AN9" s="487"/>
      <c r="AO9" s="491"/>
      <c r="AP9" s="492"/>
      <c r="AQ9" s="492"/>
      <c r="AR9" s="487"/>
      <c r="AS9" s="491"/>
      <c r="AT9" s="492"/>
      <c r="AU9" s="492"/>
      <c r="AV9" s="496"/>
      <c r="AW9" s="491"/>
      <c r="AX9" s="492"/>
      <c r="AY9" s="492"/>
      <c r="AZ9" s="496"/>
    </row>
    <row r="10" spans="1:60">
      <c r="A10" s="420">
        <v>500.00099999999998</v>
      </c>
      <c r="B10" s="421"/>
      <c r="C10" s="422" t="s">
        <v>62</v>
      </c>
      <c r="D10" s="422"/>
      <c r="E10" s="421">
        <v>1000</v>
      </c>
      <c r="F10" s="421"/>
      <c r="G10" s="422" t="s">
        <v>60</v>
      </c>
      <c r="H10" s="423"/>
      <c r="I10" s="350">
        <v>77000</v>
      </c>
      <c r="J10" s="340"/>
      <c r="K10" s="340"/>
      <c r="L10" s="178" t="s">
        <v>61</v>
      </c>
      <c r="M10" s="339">
        <v>100000</v>
      </c>
      <c r="N10" s="340"/>
      <c r="O10" s="340"/>
      <c r="P10" s="77" t="s">
        <v>61</v>
      </c>
      <c r="Q10" s="332">
        <v>70000</v>
      </c>
      <c r="R10" s="327"/>
      <c r="S10" s="327"/>
      <c r="T10" s="78" t="s">
        <v>61</v>
      </c>
      <c r="U10" s="332">
        <v>20000</v>
      </c>
      <c r="V10" s="327"/>
      <c r="W10" s="327"/>
      <c r="X10" s="506"/>
      <c r="Y10" s="353"/>
      <c r="Z10" s="354"/>
      <c r="AA10" s="354"/>
      <c r="AB10" s="506"/>
      <c r="AC10" s="493"/>
      <c r="AD10" s="494"/>
      <c r="AE10" s="494"/>
      <c r="AF10" s="488"/>
      <c r="AG10" s="502"/>
      <c r="AH10" s="503"/>
      <c r="AI10" s="503"/>
      <c r="AJ10" s="506"/>
      <c r="AK10" s="493"/>
      <c r="AL10" s="494"/>
      <c r="AM10" s="494"/>
      <c r="AN10" s="488"/>
      <c r="AO10" s="493"/>
      <c r="AP10" s="494"/>
      <c r="AQ10" s="494"/>
      <c r="AR10" s="488"/>
      <c r="AS10" s="493"/>
      <c r="AT10" s="494"/>
      <c r="AU10" s="494"/>
      <c r="AV10" s="497"/>
      <c r="AW10" s="493"/>
      <c r="AX10" s="494"/>
      <c r="AY10" s="494"/>
      <c r="AZ10" s="497"/>
    </row>
    <row r="11" spans="1:60">
      <c r="A11" s="420">
        <v>1000.001</v>
      </c>
      <c r="B11" s="421"/>
      <c r="C11" s="422" t="s">
        <v>62</v>
      </c>
      <c r="D11" s="422"/>
      <c r="E11" s="421">
        <v>2000</v>
      </c>
      <c r="F11" s="421"/>
      <c r="G11" s="422" t="s">
        <v>60</v>
      </c>
      <c r="H11" s="423"/>
      <c r="I11" s="336" t="s">
        <v>84</v>
      </c>
      <c r="J11" s="337"/>
      <c r="K11" s="337"/>
      <c r="L11" s="338"/>
      <c r="M11" s="339">
        <v>150000</v>
      </c>
      <c r="N11" s="340"/>
      <c r="O11" s="340"/>
      <c r="P11" s="77" t="s">
        <v>61</v>
      </c>
      <c r="Q11" s="359">
        <v>110000</v>
      </c>
      <c r="R11" s="331"/>
      <c r="S11" s="331"/>
      <c r="T11" s="78" t="s">
        <v>61</v>
      </c>
      <c r="U11" s="413">
        <v>27500</v>
      </c>
      <c r="V11" s="414"/>
      <c r="W11" s="414"/>
      <c r="X11" s="123" t="s">
        <v>61</v>
      </c>
      <c r="Y11" s="330">
        <v>84000</v>
      </c>
      <c r="Z11" s="331"/>
      <c r="AA11" s="331"/>
      <c r="AB11" s="507" t="s">
        <v>61</v>
      </c>
      <c r="AC11" s="508">
        <v>84000</v>
      </c>
      <c r="AD11" s="509"/>
      <c r="AE11" s="509"/>
      <c r="AF11" s="510" t="s">
        <v>61</v>
      </c>
      <c r="AG11" s="515">
        <v>20000</v>
      </c>
      <c r="AH11" s="516"/>
      <c r="AI11" s="516"/>
      <c r="AJ11" s="507" t="s">
        <v>61</v>
      </c>
      <c r="AK11" s="508">
        <v>24000</v>
      </c>
      <c r="AL11" s="509"/>
      <c r="AM11" s="509"/>
      <c r="AN11" s="510" t="s">
        <v>61</v>
      </c>
      <c r="AO11" s="508">
        <v>84000</v>
      </c>
      <c r="AP11" s="509"/>
      <c r="AQ11" s="509"/>
      <c r="AR11" s="510" t="s">
        <v>61</v>
      </c>
      <c r="AS11" s="508">
        <v>20000</v>
      </c>
      <c r="AT11" s="509"/>
      <c r="AU11" s="509"/>
      <c r="AV11" s="513" t="s">
        <v>61</v>
      </c>
      <c r="AW11" s="508">
        <v>15000</v>
      </c>
      <c r="AX11" s="509"/>
      <c r="AY11" s="509"/>
      <c r="AZ11" s="513" t="s">
        <v>61</v>
      </c>
      <c r="BD11" s="115"/>
      <c r="BE11" s="116"/>
      <c r="BF11" s="116"/>
      <c r="BG11" s="116"/>
      <c r="BH11" s="117"/>
    </row>
    <row r="12" spans="1:60">
      <c r="A12" s="420">
        <v>2000.001</v>
      </c>
      <c r="B12" s="421"/>
      <c r="C12" s="422" t="s">
        <v>62</v>
      </c>
      <c r="D12" s="422"/>
      <c r="E12" s="421">
        <v>3000</v>
      </c>
      <c r="F12" s="421"/>
      <c r="G12" s="422" t="s">
        <v>60</v>
      </c>
      <c r="H12" s="423"/>
      <c r="I12" s="336" t="s">
        <v>84</v>
      </c>
      <c r="J12" s="337"/>
      <c r="K12" s="337"/>
      <c r="L12" s="338"/>
      <c r="M12" s="339">
        <v>190000</v>
      </c>
      <c r="N12" s="340"/>
      <c r="O12" s="340"/>
      <c r="P12" s="77" t="s">
        <v>61</v>
      </c>
      <c r="Q12" s="332">
        <v>150000</v>
      </c>
      <c r="R12" s="327"/>
      <c r="S12" s="327"/>
      <c r="T12" s="78" t="s">
        <v>61</v>
      </c>
      <c r="U12" s="332">
        <v>32500</v>
      </c>
      <c r="V12" s="327"/>
      <c r="W12" s="327"/>
      <c r="X12" s="507" t="s">
        <v>61</v>
      </c>
      <c r="Y12" s="351"/>
      <c r="Z12" s="352"/>
      <c r="AA12" s="352"/>
      <c r="AB12" s="505"/>
      <c r="AC12" s="491"/>
      <c r="AD12" s="492"/>
      <c r="AE12" s="492"/>
      <c r="AF12" s="487"/>
      <c r="AG12" s="500"/>
      <c r="AH12" s="501"/>
      <c r="AI12" s="501"/>
      <c r="AJ12" s="505"/>
      <c r="AK12" s="491"/>
      <c r="AL12" s="492"/>
      <c r="AM12" s="492"/>
      <c r="AN12" s="487"/>
      <c r="AO12" s="491"/>
      <c r="AP12" s="492"/>
      <c r="AQ12" s="492"/>
      <c r="AR12" s="487"/>
      <c r="AS12" s="491"/>
      <c r="AT12" s="492"/>
      <c r="AU12" s="492"/>
      <c r="AV12" s="496"/>
      <c r="AW12" s="491"/>
      <c r="AX12" s="492"/>
      <c r="AY12" s="492"/>
      <c r="AZ12" s="496"/>
      <c r="BD12" s="116"/>
      <c r="BE12" s="116"/>
      <c r="BF12" s="116"/>
      <c r="BG12" s="116"/>
      <c r="BH12" s="117"/>
    </row>
    <row r="13" spans="1:60">
      <c r="A13" s="420">
        <v>3000.0010000000002</v>
      </c>
      <c r="B13" s="421"/>
      <c r="C13" s="422" t="s">
        <v>62</v>
      </c>
      <c r="D13" s="422"/>
      <c r="E13" s="421">
        <v>4000</v>
      </c>
      <c r="F13" s="421"/>
      <c r="G13" s="422" t="s">
        <v>60</v>
      </c>
      <c r="H13" s="423"/>
      <c r="I13" s="336" t="s">
        <v>84</v>
      </c>
      <c r="J13" s="337"/>
      <c r="K13" s="337"/>
      <c r="L13" s="338"/>
      <c r="M13" s="339">
        <v>220000</v>
      </c>
      <c r="N13" s="340"/>
      <c r="O13" s="340"/>
      <c r="P13" s="77" t="s">
        <v>61</v>
      </c>
      <c r="Q13" s="332">
        <v>170000</v>
      </c>
      <c r="R13" s="327"/>
      <c r="S13" s="327"/>
      <c r="T13" s="78" t="s">
        <v>61</v>
      </c>
      <c r="U13" s="332">
        <v>32500</v>
      </c>
      <c r="V13" s="327"/>
      <c r="W13" s="327"/>
      <c r="X13" s="505"/>
      <c r="Y13" s="351"/>
      <c r="Z13" s="352"/>
      <c r="AA13" s="352"/>
      <c r="AB13" s="505"/>
      <c r="AC13" s="491"/>
      <c r="AD13" s="492"/>
      <c r="AE13" s="492"/>
      <c r="AF13" s="487"/>
      <c r="AG13" s="500"/>
      <c r="AH13" s="501"/>
      <c r="AI13" s="501"/>
      <c r="AJ13" s="505"/>
      <c r="AK13" s="491"/>
      <c r="AL13" s="492"/>
      <c r="AM13" s="492"/>
      <c r="AN13" s="487"/>
      <c r="AO13" s="491"/>
      <c r="AP13" s="492"/>
      <c r="AQ13" s="492"/>
      <c r="AR13" s="487"/>
      <c r="AS13" s="491"/>
      <c r="AT13" s="492"/>
      <c r="AU13" s="492"/>
      <c r="AV13" s="496"/>
      <c r="AW13" s="491"/>
      <c r="AX13" s="492"/>
      <c r="AY13" s="492"/>
      <c r="AZ13" s="496"/>
      <c r="BD13" s="116"/>
      <c r="BE13" s="116"/>
      <c r="BF13" s="116"/>
      <c r="BG13" s="116"/>
      <c r="BH13" s="117"/>
    </row>
    <row r="14" spans="1:60">
      <c r="A14" s="420">
        <v>4000.0010000000002</v>
      </c>
      <c r="B14" s="421"/>
      <c r="C14" s="422" t="s">
        <v>62</v>
      </c>
      <c r="D14" s="422"/>
      <c r="E14" s="421">
        <v>5000</v>
      </c>
      <c r="F14" s="421"/>
      <c r="G14" s="422" t="s">
        <v>60</v>
      </c>
      <c r="H14" s="423"/>
      <c r="I14" s="336" t="s">
        <v>84</v>
      </c>
      <c r="J14" s="337"/>
      <c r="K14" s="337"/>
      <c r="L14" s="338"/>
      <c r="M14" s="339">
        <v>250000</v>
      </c>
      <c r="N14" s="340"/>
      <c r="O14" s="340"/>
      <c r="P14" s="77" t="s">
        <v>61</v>
      </c>
      <c r="Q14" s="332">
        <v>190000</v>
      </c>
      <c r="R14" s="327"/>
      <c r="S14" s="327"/>
      <c r="T14" s="78" t="s">
        <v>61</v>
      </c>
      <c r="U14" s="332">
        <v>32500</v>
      </c>
      <c r="V14" s="327"/>
      <c r="W14" s="327"/>
      <c r="X14" s="505"/>
      <c r="Y14" s="351"/>
      <c r="Z14" s="352"/>
      <c r="AA14" s="352"/>
      <c r="AB14" s="505"/>
      <c r="AC14" s="491"/>
      <c r="AD14" s="492"/>
      <c r="AE14" s="492"/>
      <c r="AF14" s="487"/>
      <c r="AG14" s="500"/>
      <c r="AH14" s="501"/>
      <c r="AI14" s="501"/>
      <c r="AJ14" s="505"/>
      <c r="AK14" s="491"/>
      <c r="AL14" s="492"/>
      <c r="AM14" s="492"/>
      <c r="AN14" s="487"/>
      <c r="AO14" s="491"/>
      <c r="AP14" s="492"/>
      <c r="AQ14" s="492"/>
      <c r="AR14" s="487"/>
      <c r="AS14" s="491"/>
      <c r="AT14" s="492"/>
      <c r="AU14" s="492"/>
      <c r="AV14" s="496"/>
      <c r="AW14" s="491"/>
      <c r="AX14" s="492"/>
      <c r="AY14" s="492"/>
      <c r="AZ14" s="496"/>
      <c r="BD14" s="116"/>
      <c r="BE14" s="116"/>
      <c r="BF14" s="116"/>
      <c r="BG14" s="116"/>
      <c r="BH14" s="117"/>
    </row>
    <row r="15" spans="1:60">
      <c r="A15" s="420">
        <v>5000.0010000000002</v>
      </c>
      <c r="B15" s="421"/>
      <c r="C15" s="422" t="s">
        <v>62</v>
      </c>
      <c r="D15" s="422"/>
      <c r="E15" s="421">
        <v>6000</v>
      </c>
      <c r="F15" s="421"/>
      <c r="G15" s="422" t="s">
        <v>60</v>
      </c>
      <c r="H15" s="423"/>
      <c r="I15" s="336" t="s">
        <v>84</v>
      </c>
      <c r="J15" s="337"/>
      <c r="K15" s="337"/>
      <c r="L15" s="338"/>
      <c r="M15" s="339">
        <v>270000</v>
      </c>
      <c r="N15" s="340"/>
      <c r="O15" s="340"/>
      <c r="P15" s="77" t="s">
        <v>61</v>
      </c>
      <c r="Q15" s="332">
        <v>210000</v>
      </c>
      <c r="R15" s="327"/>
      <c r="S15" s="327"/>
      <c r="T15" s="78" t="s">
        <v>61</v>
      </c>
      <c r="U15" s="332">
        <v>32500</v>
      </c>
      <c r="V15" s="327"/>
      <c r="W15" s="327"/>
      <c r="X15" s="505"/>
      <c r="Y15" s="351"/>
      <c r="Z15" s="352"/>
      <c r="AA15" s="352"/>
      <c r="AB15" s="505"/>
      <c r="AC15" s="491"/>
      <c r="AD15" s="492"/>
      <c r="AE15" s="492"/>
      <c r="AF15" s="487"/>
      <c r="AG15" s="500"/>
      <c r="AH15" s="501"/>
      <c r="AI15" s="501"/>
      <c r="AJ15" s="505"/>
      <c r="AK15" s="491"/>
      <c r="AL15" s="492"/>
      <c r="AM15" s="492"/>
      <c r="AN15" s="487"/>
      <c r="AO15" s="491"/>
      <c r="AP15" s="492"/>
      <c r="AQ15" s="492"/>
      <c r="AR15" s="487"/>
      <c r="AS15" s="491"/>
      <c r="AT15" s="492"/>
      <c r="AU15" s="492"/>
      <c r="AV15" s="496"/>
      <c r="AW15" s="491"/>
      <c r="AX15" s="492"/>
      <c r="AY15" s="492"/>
      <c r="AZ15" s="496"/>
      <c r="BD15" s="116"/>
      <c r="BE15" s="116"/>
      <c r="BF15" s="116"/>
      <c r="BG15" s="116"/>
      <c r="BH15" s="117"/>
    </row>
    <row r="16" spans="1:60">
      <c r="A16" s="420">
        <v>6000.0010000000002</v>
      </c>
      <c r="B16" s="421"/>
      <c r="C16" s="422" t="s">
        <v>62</v>
      </c>
      <c r="D16" s="422"/>
      <c r="E16" s="421">
        <v>8000</v>
      </c>
      <c r="F16" s="421"/>
      <c r="G16" s="422" t="s">
        <v>60</v>
      </c>
      <c r="H16" s="423"/>
      <c r="I16" s="336" t="s">
        <v>84</v>
      </c>
      <c r="J16" s="337"/>
      <c r="K16" s="337"/>
      <c r="L16" s="338"/>
      <c r="M16" s="339">
        <v>320000</v>
      </c>
      <c r="N16" s="340"/>
      <c r="O16" s="340"/>
      <c r="P16" s="77" t="s">
        <v>61</v>
      </c>
      <c r="Q16" s="332">
        <v>240000</v>
      </c>
      <c r="R16" s="327"/>
      <c r="S16" s="327"/>
      <c r="T16" s="78" t="s">
        <v>61</v>
      </c>
      <c r="U16" s="332">
        <v>32500</v>
      </c>
      <c r="V16" s="327"/>
      <c r="W16" s="327"/>
      <c r="X16" s="505"/>
      <c r="Y16" s="351"/>
      <c r="Z16" s="352"/>
      <c r="AA16" s="352"/>
      <c r="AB16" s="505"/>
      <c r="AC16" s="491"/>
      <c r="AD16" s="492"/>
      <c r="AE16" s="492"/>
      <c r="AF16" s="487"/>
      <c r="AG16" s="500"/>
      <c r="AH16" s="501"/>
      <c r="AI16" s="501"/>
      <c r="AJ16" s="505"/>
      <c r="AK16" s="491"/>
      <c r="AL16" s="492"/>
      <c r="AM16" s="492"/>
      <c r="AN16" s="487"/>
      <c r="AO16" s="491"/>
      <c r="AP16" s="492"/>
      <c r="AQ16" s="492"/>
      <c r="AR16" s="487"/>
      <c r="AS16" s="491"/>
      <c r="AT16" s="492"/>
      <c r="AU16" s="492"/>
      <c r="AV16" s="496"/>
      <c r="AW16" s="491"/>
      <c r="AX16" s="492"/>
      <c r="AY16" s="492"/>
      <c r="AZ16" s="496"/>
    </row>
    <row r="17" spans="1:52">
      <c r="A17" s="420">
        <v>8000.0010000000002</v>
      </c>
      <c r="B17" s="421"/>
      <c r="C17" s="422" t="s">
        <v>62</v>
      </c>
      <c r="D17" s="422"/>
      <c r="E17" s="421">
        <v>10000</v>
      </c>
      <c r="F17" s="421"/>
      <c r="G17" s="422" t="s">
        <v>60</v>
      </c>
      <c r="H17" s="423"/>
      <c r="I17" s="336" t="s">
        <v>84</v>
      </c>
      <c r="J17" s="337"/>
      <c r="K17" s="337"/>
      <c r="L17" s="338"/>
      <c r="M17" s="339">
        <v>360000</v>
      </c>
      <c r="N17" s="340"/>
      <c r="O17" s="340"/>
      <c r="P17" s="77" t="s">
        <v>61</v>
      </c>
      <c r="Q17" s="332">
        <v>270000</v>
      </c>
      <c r="R17" s="327"/>
      <c r="S17" s="327"/>
      <c r="T17" s="78" t="s">
        <v>61</v>
      </c>
      <c r="U17" s="332">
        <v>32500</v>
      </c>
      <c r="V17" s="327"/>
      <c r="W17" s="327"/>
      <c r="X17" s="506"/>
      <c r="Y17" s="353"/>
      <c r="Z17" s="354"/>
      <c r="AA17" s="354"/>
      <c r="AB17" s="506"/>
      <c r="AC17" s="493"/>
      <c r="AD17" s="494"/>
      <c r="AE17" s="494"/>
      <c r="AF17" s="488"/>
      <c r="AG17" s="500"/>
      <c r="AH17" s="501"/>
      <c r="AI17" s="501"/>
      <c r="AJ17" s="505"/>
      <c r="AK17" s="491"/>
      <c r="AL17" s="492"/>
      <c r="AM17" s="492"/>
      <c r="AN17" s="487"/>
      <c r="AO17" s="493"/>
      <c r="AP17" s="494"/>
      <c r="AQ17" s="494"/>
      <c r="AR17" s="488"/>
      <c r="AS17" s="491"/>
      <c r="AT17" s="492"/>
      <c r="AU17" s="492"/>
      <c r="AV17" s="496"/>
      <c r="AW17" s="491"/>
      <c r="AX17" s="492"/>
      <c r="AY17" s="492"/>
      <c r="AZ17" s="496"/>
    </row>
    <row r="18" spans="1:52">
      <c r="A18" s="420">
        <v>10000.001</v>
      </c>
      <c r="B18" s="421"/>
      <c r="C18" s="422" t="s">
        <v>62</v>
      </c>
      <c r="D18" s="422"/>
      <c r="E18" s="421">
        <v>15000</v>
      </c>
      <c r="F18" s="421"/>
      <c r="G18" s="422" t="s">
        <v>60</v>
      </c>
      <c r="H18" s="423"/>
      <c r="I18" s="336" t="s">
        <v>84</v>
      </c>
      <c r="J18" s="337"/>
      <c r="K18" s="337"/>
      <c r="L18" s="338"/>
      <c r="M18" s="339">
        <v>420000</v>
      </c>
      <c r="N18" s="340"/>
      <c r="O18" s="340"/>
      <c r="P18" s="77" t="s">
        <v>61</v>
      </c>
      <c r="Q18" s="332">
        <v>310000</v>
      </c>
      <c r="R18" s="327"/>
      <c r="S18" s="327"/>
      <c r="T18" s="78" t="s">
        <v>61</v>
      </c>
      <c r="U18" s="332">
        <v>42500</v>
      </c>
      <c r="V18" s="327"/>
      <c r="W18" s="327"/>
      <c r="X18" s="507" t="s">
        <v>61</v>
      </c>
      <c r="Y18" s="330">
        <v>120000</v>
      </c>
      <c r="Z18" s="331"/>
      <c r="AA18" s="331"/>
      <c r="AB18" s="507" t="s">
        <v>61</v>
      </c>
      <c r="AC18" s="508">
        <v>120000</v>
      </c>
      <c r="AD18" s="509"/>
      <c r="AE18" s="509"/>
      <c r="AF18" s="510" t="s">
        <v>61</v>
      </c>
      <c r="AG18" s="500"/>
      <c r="AH18" s="501"/>
      <c r="AI18" s="501"/>
      <c r="AJ18" s="505"/>
      <c r="AK18" s="491"/>
      <c r="AL18" s="492"/>
      <c r="AM18" s="492"/>
      <c r="AN18" s="487"/>
      <c r="AO18" s="508">
        <v>120000</v>
      </c>
      <c r="AP18" s="509"/>
      <c r="AQ18" s="509"/>
      <c r="AR18" s="510" t="s">
        <v>61</v>
      </c>
      <c r="AS18" s="491"/>
      <c r="AT18" s="492"/>
      <c r="AU18" s="492"/>
      <c r="AV18" s="496"/>
      <c r="AW18" s="491"/>
      <c r="AX18" s="492"/>
      <c r="AY18" s="492"/>
      <c r="AZ18" s="496"/>
    </row>
    <row r="19" spans="1:52">
      <c r="A19" s="420">
        <v>15000.001</v>
      </c>
      <c r="B19" s="421"/>
      <c r="C19" s="422" t="s">
        <v>62</v>
      </c>
      <c r="D19" s="422"/>
      <c r="E19" s="421">
        <v>20000</v>
      </c>
      <c r="F19" s="421"/>
      <c r="G19" s="422" t="s">
        <v>60</v>
      </c>
      <c r="H19" s="423"/>
      <c r="I19" s="336" t="s">
        <v>84</v>
      </c>
      <c r="J19" s="337"/>
      <c r="K19" s="337"/>
      <c r="L19" s="338"/>
      <c r="M19" s="339">
        <v>470000</v>
      </c>
      <c r="N19" s="340"/>
      <c r="O19" s="340"/>
      <c r="P19" s="77" t="s">
        <v>61</v>
      </c>
      <c r="Q19" s="332">
        <v>340000</v>
      </c>
      <c r="R19" s="327"/>
      <c r="S19" s="327"/>
      <c r="T19" s="78" t="s">
        <v>61</v>
      </c>
      <c r="U19" s="332">
        <v>42500</v>
      </c>
      <c r="V19" s="327"/>
      <c r="W19" s="327"/>
      <c r="X19" s="505"/>
      <c r="Y19" s="351"/>
      <c r="Z19" s="352"/>
      <c r="AA19" s="352"/>
      <c r="AB19" s="505"/>
      <c r="AC19" s="491"/>
      <c r="AD19" s="492"/>
      <c r="AE19" s="492"/>
      <c r="AF19" s="487"/>
      <c r="AG19" s="500"/>
      <c r="AH19" s="501"/>
      <c r="AI19" s="501"/>
      <c r="AJ19" s="505"/>
      <c r="AK19" s="491"/>
      <c r="AL19" s="492"/>
      <c r="AM19" s="492"/>
      <c r="AN19" s="487"/>
      <c r="AO19" s="491"/>
      <c r="AP19" s="492"/>
      <c r="AQ19" s="492"/>
      <c r="AR19" s="487"/>
      <c r="AS19" s="491"/>
      <c r="AT19" s="492"/>
      <c r="AU19" s="492"/>
      <c r="AV19" s="496"/>
      <c r="AW19" s="491"/>
      <c r="AX19" s="492"/>
      <c r="AY19" s="492"/>
      <c r="AZ19" s="496"/>
    </row>
    <row r="20" spans="1:52">
      <c r="A20" s="420">
        <v>20000.001</v>
      </c>
      <c r="B20" s="421"/>
      <c r="C20" s="422" t="s">
        <v>62</v>
      </c>
      <c r="D20" s="422"/>
      <c r="E20" s="421">
        <v>30000</v>
      </c>
      <c r="F20" s="421"/>
      <c r="G20" s="422" t="s">
        <v>60</v>
      </c>
      <c r="H20" s="423"/>
      <c r="I20" s="336" t="s">
        <v>84</v>
      </c>
      <c r="J20" s="337"/>
      <c r="K20" s="337"/>
      <c r="L20" s="338"/>
      <c r="M20" s="339">
        <v>550000</v>
      </c>
      <c r="N20" s="340"/>
      <c r="O20" s="340"/>
      <c r="P20" s="77" t="s">
        <v>61</v>
      </c>
      <c r="Q20" s="332">
        <v>400000</v>
      </c>
      <c r="R20" s="327"/>
      <c r="S20" s="327"/>
      <c r="T20" s="78" t="s">
        <v>61</v>
      </c>
      <c r="U20" s="332">
        <v>42500</v>
      </c>
      <c r="V20" s="327"/>
      <c r="W20" s="327"/>
      <c r="X20" s="505"/>
      <c r="Y20" s="351"/>
      <c r="Z20" s="352"/>
      <c r="AA20" s="352"/>
      <c r="AB20" s="505"/>
      <c r="AC20" s="491"/>
      <c r="AD20" s="492"/>
      <c r="AE20" s="492"/>
      <c r="AF20" s="487"/>
      <c r="AG20" s="500"/>
      <c r="AH20" s="501"/>
      <c r="AI20" s="501"/>
      <c r="AJ20" s="505"/>
      <c r="AK20" s="491"/>
      <c r="AL20" s="492"/>
      <c r="AM20" s="492"/>
      <c r="AN20" s="487"/>
      <c r="AO20" s="491"/>
      <c r="AP20" s="492"/>
      <c r="AQ20" s="492"/>
      <c r="AR20" s="487"/>
      <c r="AS20" s="491"/>
      <c r="AT20" s="492"/>
      <c r="AU20" s="492"/>
      <c r="AV20" s="496"/>
      <c r="AW20" s="491"/>
      <c r="AX20" s="492"/>
      <c r="AY20" s="492"/>
      <c r="AZ20" s="496"/>
    </row>
    <row r="21" spans="1:52">
      <c r="A21" s="420">
        <v>30000.001</v>
      </c>
      <c r="B21" s="421"/>
      <c r="C21" s="422" t="s">
        <v>62</v>
      </c>
      <c r="D21" s="422"/>
      <c r="E21" s="421">
        <v>50000</v>
      </c>
      <c r="F21" s="421"/>
      <c r="G21" s="422" t="s">
        <v>60</v>
      </c>
      <c r="H21" s="423"/>
      <c r="I21" s="336" t="s">
        <v>84</v>
      </c>
      <c r="J21" s="337"/>
      <c r="K21" s="337"/>
      <c r="L21" s="338"/>
      <c r="M21" s="339">
        <v>630000</v>
      </c>
      <c r="N21" s="340"/>
      <c r="O21" s="340"/>
      <c r="P21" s="77" t="s">
        <v>61</v>
      </c>
      <c r="Q21" s="332">
        <v>470000</v>
      </c>
      <c r="R21" s="327"/>
      <c r="S21" s="327"/>
      <c r="T21" s="78" t="s">
        <v>61</v>
      </c>
      <c r="U21" s="332">
        <v>42500</v>
      </c>
      <c r="V21" s="327"/>
      <c r="W21" s="327"/>
      <c r="X21" s="506"/>
      <c r="Y21" s="351"/>
      <c r="Z21" s="352"/>
      <c r="AA21" s="352"/>
      <c r="AB21" s="505"/>
      <c r="AC21" s="491"/>
      <c r="AD21" s="492"/>
      <c r="AE21" s="492"/>
      <c r="AF21" s="487"/>
      <c r="AG21" s="500"/>
      <c r="AH21" s="501"/>
      <c r="AI21" s="501"/>
      <c r="AJ21" s="505"/>
      <c r="AK21" s="491"/>
      <c r="AL21" s="492"/>
      <c r="AM21" s="492"/>
      <c r="AN21" s="487"/>
      <c r="AO21" s="491"/>
      <c r="AP21" s="492"/>
      <c r="AQ21" s="492"/>
      <c r="AR21" s="487"/>
      <c r="AS21" s="491"/>
      <c r="AT21" s="492"/>
      <c r="AU21" s="492"/>
      <c r="AV21" s="496"/>
      <c r="AW21" s="491"/>
      <c r="AX21" s="492"/>
      <c r="AY21" s="492"/>
      <c r="AZ21" s="496"/>
    </row>
    <row r="22" spans="1:52">
      <c r="A22" s="420">
        <v>50000.000999999997</v>
      </c>
      <c r="B22" s="421"/>
      <c r="C22" s="422" t="s">
        <v>62</v>
      </c>
      <c r="D22" s="422"/>
      <c r="E22" s="421">
        <v>70000</v>
      </c>
      <c r="F22" s="421"/>
      <c r="G22" s="422" t="s">
        <v>60</v>
      </c>
      <c r="H22" s="423"/>
      <c r="I22" s="336" t="s">
        <v>84</v>
      </c>
      <c r="J22" s="337"/>
      <c r="K22" s="337"/>
      <c r="L22" s="338"/>
      <c r="M22" s="339">
        <v>690000</v>
      </c>
      <c r="N22" s="340"/>
      <c r="O22" s="340"/>
      <c r="P22" s="77" t="s">
        <v>61</v>
      </c>
      <c r="Q22" s="332">
        <v>510000</v>
      </c>
      <c r="R22" s="327"/>
      <c r="S22" s="327"/>
      <c r="T22" s="78" t="s">
        <v>61</v>
      </c>
      <c r="U22" s="332">
        <v>77500</v>
      </c>
      <c r="V22" s="327"/>
      <c r="W22" s="327"/>
      <c r="X22" s="507" t="s">
        <v>61</v>
      </c>
      <c r="Y22" s="351"/>
      <c r="Z22" s="352"/>
      <c r="AA22" s="352"/>
      <c r="AB22" s="505"/>
      <c r="AC22" s="491"/>
      <c r="AD22" s="492"/>
      <c r="AE22" s="492"/>
      <c r="AF22" s="487"/>
      <c r="AG22" s="500"/>
      <c r="AH22" s="501"/>
      <c r="AI22" s="501"/>
      <c r="AJ22" s="505"/>
      <c r="AK22" s="491"/>
      <c r="AL22" s="492"/>
      <c r="AM22" s="492"/>
      <c r="AN22" s="487"/>
      <c r="AO22" s="491"/>
      <c r="AP22" s="492"/>
      <c r="AQ22" s="492"/>
      <c r="AR22" s="487"/>
      <c r="AS22" s="491"/>
      <c r="AT22" s="492"/>
      <c r="AU22" s="492"/>
      <c r="AV22" s="496"/>
      <c r="AW22" s="491"/>
      <c r="AX22" s="492"/>
      <c r="AY22" s="492"/>
      <c r="AZ22" s="496"/>
    </row>
    <row r="23" spans="1:52">
      <c r="A23" s="420">
        <v>70000.001000000004</v>
      </c>
      <c r="B23" s="421"/>
      <c r="C23" s="422" t="s">
        <v>62</v>
      </c>
      <c r="D23" s="422"/>
      <c r="E23" s="443">
        <v>100000</v>
      </c>
      <c r="F23" s="443"/>
      <c r="G23" s="422" t="s">
        <v>60</v>
      </c>
      <c r="H23" s="423"/>
      <c r="I23" s="336" t="s">
        <v>84</v>
      </c>
      <c r="J23" s="337"/>
      <c r="K23" s="337"/>
      <c r="L23" s="338"/>
      <c r="M23" s="339">
        <v>720000</v>
      </c>
      <c r="N23" s="340"/>
      <c r="O23" s="340"/>
      <c r="P23" s="77" t="s">
        <v>61</v>
      </c>
      <c r="Q23" s="332">
        <v>530000</v>
      </c>
      <c r="R23" s="327"/>
      <c r="S23" s="327"/>
      <c r="T23" s="78" t="s">
        <v>61</v>
      </c>
      <c r="U23" s="332">
        <v>77500</v>
      </c>
      <c r="V23" s="327"/>
      <c r="W23" s="327"/>
      <c r="X23" s="505"/>
      <c r="Y23" s="351"/>
      <c r="Z23" s="352"/>
      <c r="AA23" s="352"/>
      <c r="AB23" s="505"/>
      <c r="AC23" s="491"/>
      <c r="AD23" s="492"/>
      <c r="AE23" s="492"/>
      <c r="AF23" s="487"/>
      <c r="AG23" s="500"/>
      <c r="AH23" s="501"/>
      <c r="AI23" s="501"/>
      <c r="AJ23" s="505"/>
      <c r="AK23" s="491"/>
      <c r="AL23" s="492"/>
      <c r="AM23" s="492"/>
      <c r="AN23" s="487"/>
      <c r="AO23" s="491"/>
      <c r="AP23" s="492"/>
      <c r="AQ23" s="492"/>
      <c r="AR23" s="487"/>
      <c r="AS23" s="491"/>
      <c r="AT23" s="492"/>
      <c r="AU23" s="492"/>
      <c r="AV23" s="496"/>
      <c r="AW23" s="491"/>
      <c r="AX23" s="492"/>
      <c r="AY23" s="492"/>
      <c r="AZ23" s="496"/>
    </row>
    <row r="24" spans="1:52">
      <c r="A24" s="439">
        <v>100000.001</v>
      </c>
      <c r="B24" s="440"/>
      <c r="C24" s="441" t="s">
        <v>64</v>
      </c>
      <c r="D24" s="441"/>
      <c r="E24" s="441"/>
      <c r="F24" s="441"/>
      <c r="G24" s="441"/>
      <c r="H24" s="442"/>
      <c r="I24" s="321" t="s">
        <v>84</v>
      </c>
      <c r="J24" s="322"/>
      <c r="K24" s="322"/>
      <c r="L24" s="323"/>
      <c r="M24" s="324">
        <v>750000</v>
      </c>
      <c r="N24" s="325"/>
      <c r="O24" s="325"/>
      <c r="P24" s="85" t="s">
        <v>61</v>
      </c>
      <c r="Q24" s="328">
        <v>560000</v>
      </c>
      <c r="R24" s="329"/>
      <c r="S24" s="329"/>
      <c r="T24" s="101" t="s">
        <v>61</v>
      </c>
      <c r="U24" s="332">
        <v>77500</v>
      </c>
      <c r="V24" s="327"/>
      <c r="W24" s="327"/>
      <c r="X24" s="519"/>
      <c r="Y24" s="355"/>
      <c r="Z24" s="356"/>
      <c r="AA24" s="356"/>
      <c r="AB24" s="519"/>
      <c r="AC24" s="511"/>
      <c r="AD24" s="512"/>
      <c r="AE24" s="512"/>
      <c r="AF24" s="520"/>
      <c r="AG24" s="517"/>
      <c r="AH24" s="518"/>
      <c r="AI24" s="518"/>
      <c r="AJ24" s="519"/>
      <c r="AK24" s="511"/>
      <c r="AL24" s="512"/>
      <c r="AM24" s="512"/>
      <c r="AN24" s="520"/>
      <c r="AO24" s="511"/>
      <c r="AP24" s="512"/>
      <c r="AQ24" s="512"/>
      <c r="AR24" s="520"/>
      <c r="AS24" s="511"/>
      <c r="AT24" s="512"/>
      <c r="AU24" s="512"/>
      <c r="AV24" s="514"/>
      <c r="AW24" s="511"/>
      <c r="AX24" s="512"/>
      <c r="AY24" s="512"/>
      <c r="AZ24" s="514"/>
    </row>
    <row r="25" spans="1:52">
      <c r="A25" s="444" t="s">
        <v>65</v>
      </c>
      <c r="B25" s="445"/>
      <c r="C25" s="445"/>
      <c r="D25" s="445"/>
      <c r="E25" s="445"/>
      <c r="F25" s="445"/>
      <c r="G25" s="445"/>
      <c r="H25" s="446"/>
      <c r="I25" s="306" t="s">
        <v>84</v>
      </c>
      <c r="J25" s="307"/>
      <c r="K25" s="307"/>
      <c r="L25" s="308"/>
      <c r="M25" s="309">
        <v>24000</v>
      </c>
      <c r="N25" s="310"/>
      <c r="O25" s="310"/>
      <c r="P25" s="102" t="s">
        <v>61</v>
      </c>
      <c r="Q25" s="521" t="s">
        <v>63</v>
      </c>
      <c r="R25" s="522"/>
      <c r="S25" s="522"/>
      <c r="T25" s="523"/>
      <c r="U25" s="529" t="s">
        <v>63</v>
      </c>
      <c r="V25" s="522"/>
      <c r="W25" s="522"/>
      <c r="X25" s="523"/>
      <c r="Y25" s="529" t="s">
        <v>63</v>
      </c>
      <c r="Z25" s="522"/>
      <c r="AA25" s="522"/>
      <c r="AB25" s="523"/>
      <c r="AC25" s="529" t="s">
        <v>63</v>
      </c>
      <c r="AD25" s="522"/>
      <c r="AE25" s="522"/>
      <c r="AF25" s="523"/>
      <c r="AG25" s="529" t="s">
        <v>63</v>
      </c>
      <c r="AH25" s="522"/>
      <c r="AI25" s="522"/>
      <c r="AJ25" s="523"/>
      <c r="AK25" s="529" t="s">
        <v>63</v>
      </c>
      <c r="AL25" s="522"/>
      <c r="AM25" s="522"/>
      <c r="AN25" s="523"/>
      <c r="AO25" s="529" t="s">
        <v>63</v>
      </c>
      <c r="AP25" s="522"/>
      <c r="AQ25" s="522"/>
      <c r="AR25" s="523"/>
      <c r="AS25" s="529" t="s">
        <v>63</v>
      </c>
      <c r="AT25" s="522"/>
      <c r="AU25" s="522"/>
      <c r="AV25" s="530"/>
      <c r="AW25" s="303" t="s">
        <v>84</v>
      </c>
      <c r="AX25" s="304"/>
      <c r="AY25" s="304"/>
      <c r="AZ25" s="305"/>
    </row>
    <row r="26" spans="1:52">
      <c r="A26" s="444" t="s">
        <v>66</v>
      </c>
      <c r="B26" s="445"/>
      <c r="C26" s="445"/>
      <c r="D26" s="445"/>
      <c r="E26" s="445"/>
      <c r="F26" s="445"/>
      <c r="G26" s="445"/>
      <c r="H26" s="446"/>
      <c r="I26" s="306" t="s">
        <v>84</v>
      </c>
      <c r="J26" s="307"/>
      <c r="K26" s="307"/>
      <c r="L26" s="308"/>
      <c r="M26" s="309">
        <v>28000</v>
      </c>
      <c r="N26" s="310"/>
      <c r="O26" s="310"/>
      <c r="P26" s="103" t="s">
        <v>61</v>
      </c>
      <c r="Q26" s="447">
        <v>5000</v>
      </c>
      <c r="R26" s="448"/>
      <c r="S26" s="448"/>
      <c r="T26" s="118" t="s">
        <v>61</v>
      </c>
      <c r="U26" s="529" t="s">
        <v>63</v>
      </c>
      <c r="V26" s="522"/>
      <c r="W26" s="522"/>
      <c r="X26" s="523"/>
      <c r="Y26" s="529" t="s">
        <v>63</v>
      </c>
      <c r="Z26" s="522"/>
      <c r="AA26" s="522"/>
      <c r="AB26" s="523"/>
      <c r="AC26" s="529" t="s">
        <v>63</v>
      </c>
      <c r="AD26" s="522"/>
      <c r="AE26" s="522"/>
      <c r="AF26" s="523"/>
      <c r="AG26" s="529" t="s">
        <v>63</v>
      </c>
      <c r="AH26" s="522"/>
      <c r="AI26" s="522"/>
      <c r="AJ26" s="523"/>
      <c r="AK26" s="529" t="s">
        <v>63</v>
      </c>
      <c r="AL26" s="522"/>
      <c r="AM26" s="522"/>
      <c r="AN26" s="523"/>
      <c r="AO26" s="529" t="s">
        <v>63</v>
      </c>
      <c r="AP26" s="522"/>
      <c r="AQ26" s="522"/>
      <c r="AR26" s="523"/>
      <c r="AS26" s="529" t="s">
        <v>63</v>
      </c>
      <c r="AT26" s="522"/>
      <c r="AU26" s="522"/>
      <c r="AV26" s="530"/>
      <c r="AW26" s="316" t="s">
        <v>84</v>
      </c>
      <c r="AX26" s="312"/>
      <c r="AY26" s="312"/>
      <c r="AZ26" s="313"/>
    </row>
    <row r="27" spans="1:52">
      <c r="A27" s="64"/>
      <c r="B27" s="64"/>
      <c r="C27" s="64"/>
      <c r="D27" s="64"/>
      <c r="E27" s="64"/>
      <c r="F27" s="64"/>
      <c r="G27" s="64"/>
      <c r="H27" s="64"/>
      <c r="I27" s="119"/>
      <c r="J27" s="119"/>
      <c r="K27" s="119"/>
      <c r="L27" s="119"/>
      <c r="M27" s="79"/>
      <c r="N27" s="79"/>
      <c r="O27" s="79"/>
      <c r="P27" s="96"/>
      <c r="Q27" s="119"/>
      <c r="R27" s="120"/>
      <c r="S27" s="120"/>
      <c r="T27" s="120"/>
      <c r="U27" s="119"/>
      <c r="V27" s="120"/>
      <c r="W27" s="120"/>
      <c r="X27" s="120"/>
      <c r="Y27" s="119"/>
      <c r="Z27" s="120"/>
      <c r="AA27" s="120"/>
      <c r="AB27" s="120"/>
      <c r="AC27" s="119"/>
      <c r="AD27" s="120"/>
      <c r="AE27" s="120"/>
      <c r="AF27" s="120"/>
      <c r="AG27" s="119"/>
      <c r="AH27" s="120"/>
      <c r="AI27" s="120"/>
      <c r="AJ27" s="120"/>
      <c r="AK27" s="119"/>
      <c r="AL27" s="120"/>
      <c r="AM27" s="120"/>
      <c r="AN27" s="120"/>
      <c r="AO27" s="119"/>
      <c r="AP27" s="120"/>
      <c r="AQ27" s="120"/>
      <c r="AR27" s="120"/>
      <c r="AS27" s="119"/>
      <c r="AT27" s="120"/>
      <c r="AU27" s="120"/>
      <c r="AV27" s="120"/>
    </row>
    <row r="28" spans="1:52" ht="19.5" thickBot="1">
      <c r="A28" s="2" t="s">
        <v>87</v>
      </c>
      <c r="B28" s="2" t="s">
        <v>114</v>
      </c>
    </row>
    <row r="29" spans="1:52" ht="36.6" customHeight="1">
      <c r="A29" s="545" t="s">
        <v>2</v>
      </c>
      <c r="B29" s="541"/>
      <c r="C29" s="541"/>
      <c r="D29" s="541"/>
      <c r="E29" s="540" t="s">
        <v>155</v>
      </c>
      <c r="F29" s="548"/>
      <c r="G29" s="548"/>
      <c r="H29" s="548"/>
      <c r="I29" s="525" t="s">
        <v>156</v>
      </c>
      <c r="J29" s="526"/>
      <c r="K29" s="526"/>
      <c r="L29" s="527"/>
      <c r="M29" s="540" t="s">
        <v>157</v>
      </c>
      <c r="N29" s="540"/>
      <c r="O29" s="540"/>
      <c r="P29" s="540"/>
      <c r="Q29" s="540" t="s">
        <v>6</v>
      </c>
      <c r="R29" s="540"/>
      <c r="S29" s="540"/>
      <c r="T29" s="540"/>
      <c r="U29" s="532" t="s">
        <v>146</v>
      </c>
      <c r="V29" s="541"/>
      <c r="W29" s="541"/>
      <c r="X29" s="541"/>
      <c r="Y29" s="532" t="s">
        <v>147</v>
      </c>
      <c r="Z29" s="541"/>
      <c r="AA29" s="541"/>
      <c r="AB29" s="541"/>
      <c r="AC29" s="542" t="s">
        <v>148</v>
      </c>
      <c r="AD29" s="543"/>
      <c r="AE29" s="543"/>
      <c r="AF29" s="543"/>
      <c r="AG29" s="532" t="s">
        <v>34</v>
      </c>
      <c r="AH29" s="532"/>
      <c r="AI29" s="532"/>
      <c r="AJ29" s="532"/>
      <c r="AK29" s="550" t="s">
        <v>158</v>
      </c>
      <c r="AL29" s="550"/>
      <c r="AM29" s="550"/>
      <c r="AN29" s="550"/>
      <c r="AO29" s="558" t="s">
        <v>145</v>
      </c>
      <c r="AP29" s="558"/>
      <c r="AQ29" s="558"/>
      <c r="AR29" s="559"/>
    </row>
    <row r="30" spans="1:52">
      <c r="A30" s="546" t="s">
        <v>7</v>
      </c>
      <c r="B30" s="547"/>
      <c r="C30" s="547"/>
      <c r="D30" s="547"/>
      <c r="E30" s="549" t="str">
        <f>IF(算定表!E14="","",算定表!E14)</f>
        <v/>
      </c>
      <c r="F30" s="549"/>
      <c r="G30" s="549"/>
      <c r="H30" s="549"/>
      <c r="I30" s="531" t="str">
        <f>IF(算定表!F14="","",算定表!F14)</f>
        <v>　</v>
      </c>
      <c r="J30" s="531"/>
      <c r="K30" s="531"/>
      <c r="L30" s="531"/>
      <c r="M30" s="531" t="str">
        <f>IF(算定表!G14="","",算定表!G14)</f>
        <v/>
      </c>
      <c r="N30" s="531"/>
      <c r="O30" s="531"/>
      <c r="P30" s="531"/>
      <c r="Q30" s="531" t="str">
        <f>IF(算定表!H14="","",算定表!H14)</f>
        <v>　</v>
      </c>
      <c r="R30" s="531"/>
      <c r="S30" s="531"/>
      <c r="T30" s="531"/>
      <c r="U30" s="539" t="str">
        <f>IF(E30="","",VLOOKUP(E30,$A$6:$S$24,17,TRUE))</f>
        <v/>
      </c>
      <c r="V30" s="539"/>
      <c r="W30" s="539"/>
      <c r="X30" s="539"/>
      <c r="Y30" s="539" t="str">
        <f>IF(I30="■",IF(E30&lt;=1000,INDEX($U$6:$W$10,1,1),IF(E30&lt;=2000,$U$11,IF(E30&lt;=10000,INDEX($U$12:$W$17,1,1),IF(E30&lt;=50000,INDEX($U$18:$W$21,1,1),INDEX($U$22:$W$24,1,1))))),"")</f>
        <v/>
      </c>
      <c r="Z30" s="539"/>
      <c r="AA30" s="539"/>
      <c r="AB30" s="539"/>
      <c r="AC30" s="539" t="str">
        <f>IF(M30="■",IF(E30&lt;=1000,$Y$6,IF(E30&lt;=10000,$Y$11,$Y$18)),"")</f>
        <v/>
      </c>
      <c r="AD30" s="539"/>
      <c r="AE30" s="539"/>
      <c r="AF30" s="539"/>
      <c r="AG30" s="539" t="str">
        <f>IF(Q30="■",IF(E30&lt;=1000,$AG$6,$AG$11),"")</f>
        <v/>
      </c>
      <c r="AH30" s="539"/>
      <c r="AI30" s="539"/>
      <c r="AJ30" s="539"/>
      <c r="AK30" s="533" t="str">
        <f>IF(E30="","",(SUM(U30:AJ30)))</f>
        <v/>
      </c>
      <c r="AL30" s="534"/>
      <c r="AM30" s="534"/>
      <c r="AN30" s="535"/>
      <c r="AO30" s="553">
        <f>SUM(AK30:AN34)</f>
        <v>0</v>
      </c>
      <c r="AP30" s="554"/>
      <c r="AQ30" s="554"/>
      <c r="AR30" s="555"/>
    </row>
    <row r="31" spans="1:52">
      <c r="A31" s="546" t="s">
        <v>8</v>
      </c>
      <c r="B31" s="547"/>
      <c r="C31" s="547"/>
      <c r="D31" s="547"/>
      <c r="E31" s="549" t="str">
        <f>IF(算定表!E15="","",算定表!E15)</f>
        <v/>
      </c>
      <c r="F31" s="549"/>
      <c r="G31" s="549"/>
      <c r="H31" s="549"/>
      <c r="I31" s="531" t="str">
        <f>IF(算定表!F15="","",算定表!F15)</f>
        <v/>
      </c>
      <c r="J31" s="531"/>
      <c r="K31" s="531"/>
      <c r="L31" s="531"/>
      <c r="M31" s="531" t="str">
        <f>IF(算定表!G15="","",算定表!G15)</f>
        <v>　</v>
      </c>
      <c r="N31" s="531"/>
      <c r="O31" s="531"/>
      <c r="P31" s="531"/>
      <c r="Q31" s="531" t="str">
        <f>IF(算定表!H15="","",算定表!H15)</f>
        <v>　</v>
      </c>
      <c r="R31" s="531"/>
      <c r="S31" s="531"/>
      <c r="T31" s="531"/>
      <c r="U31" s="533" t="str">
        <f>IF(E31="","",VLOOKUP(E31,$A$6:$S$24,17,TRUE))</f>
        <v/>
      </c>
      <c r="V31" s="534"/>
      <c r="W31" s="534"/>
      <c r="X31" s="535"/>
      <c r="Y31" s="539" t="str">
        <f>IF(I31="■",IF(E31&lt;=1000,INDEX($U$6:$W$10,1,1),IF(E31&lt;=2000,$U$11,IF(E31&lt;=10000,INDEX($U$12:$W$17,1,1),IF(E31&lt;=50000,INDEX($U$18:$W$21,1,1),INDEX($U$22:$W$24,1,1))))),"")</f>
        <v/>
      </c>
      <c r="Z31" s="539"/>
      <c r="AA31" s="539"/>
      <c r="AB31" s="539"/>
      <c r="AC31" s="539" t="str">
        <f>IF(M31="■",IF(E31&lt;=1000,$Y$6,IF(E31&lt;=10000,$Y$11,$Y$18)),"")</f>
        <v/>
      </c>
      <c r="AD31" s="539"/>
      <c r="AE31" s="539"/>
      <c r="AF31" s="539"/>
      <c r="AG31" s="539" t="str">
        <f>IF(Q31="■",IF(E31&lt;=1000,$AG$6,$AG$11),"")</f>
        <v/>
      </c>
      <c r="AH31" s="539"/>
      <c r="AI31" s="539"/>
      <c r="AJ31" s="539"/>
      <c r="AK31" s="533" t="str">
        <f>IF(E31="","",(SUM(U31:AJ31)))</f>
        <v/>
      </c>
      <c r="AL31" s="534"/>
      <c r="AM31" s="534"/>
      <c r="AN31" s="535"/>
      <c r="AO31" s="554"/>
      <c r="AP31" s="554"/>
      <c r="AQ31" s="554"/>
      <c r="AR31" s="555"/>
    </row>
    <row r="32" spans="1:52">
      <c r="A32" s="546" t="s">
        <v>10</v>
      </c>
      <c r="B32" s="547"/>
      <c r="C32" s="547"/>
      <c r="D32" s="547"/>
      <c r="E32" s="549" t="str">
        <f>IF(算定表!E16="","",算定表!E16)</f>
        <v/>
      </c>
      <c r="F32" s="549"/>
      <c r="G32" s="549"/>
      <c r="H32" s="549"/>
      <c r="I32" s="531" t="str">
        <f>IF(算定表!F16="","",算定表!F16)</f>
        <v>　</v>
      </c>
      <c r="J32" s="531"/>
      <c r="K32" s="531"/>
      <c r="L32" s="531"/>
      <c r="M32" s="531" t="str">
        <f>IF(算定表!G16="","",算定表!G16)</f>
        <v>　</v>
      </c>
      <c r="N32" s="531"/>
      <c r="O32" s="531"/>
      <c r="P32" s="531"/>
      <c r="Q32" s="531" t="str">
        <f>IF(算定表!H16="","",算定表!H16)</f>
        <v>　</v>
      </c>
      <c r="R32" s="531"/>
      <c r="S32" s="531"/>
      <c r="T32" s="531"/>
      <c r="U32" s="533" t="str">
        <f>IF(E32="","",VLOOKUP(E32,$A$6:$S$24,17,TRUE))</f>
        <v/>
      </c>
      <c r="V32" s="534"/>
      <c r="W32" s="534"/>
      <c r="X32" s="535"/>
      <c r="Y32" s="539" t="str">
        <f>IF(I32="■",IF(E32&lt;=1000,INDEX($U$6:$W$10,1,1),IF(E32&lt;=2000,$U$11,IF(E32&lt;=10000,INDEX($U$12:$W$17,1,1),IF(E32&lt;=50000,INDEX($U$18:$W$21,1,1),INDEX($U$22:$W$24,1,1))))),"")</f>
        <v/>
      </c>
      <c r="Z32" s="539"/>
      <c r="AA32" s="539"/>
      <c r="AB32" s="539"/>
      <c r="AC32" s="539" t="str">
        <f>IF(M32="■",IF(E32&lt;=1000,$Y$6,IF(E32&lt;=10000,$Y$11,$Y$18)),"")</f>
        <v/>
      </c>
      <c r="AD32" s="539"/>
      <c r="AE32" s="539"/>
      <c r="AF32" s="539"/>
      <c r="AG32" s="539" t="str">
        <f>IF(Q32="■",IF(E32&lt;=1000,$AG$6,$AG$11),"")</f>
        <v/>
      </c>
      <c r="AH32" s="539"/>
      <c r="AI32" s="539"/>
      <c r="AJ32" s="539"/>
      <c r="AK32" s="533" t="str">
        <f>IF(E32="","",(SUM(U32:AJ32)))</f>
        <v/>
      </c>
      <c r="AL32" s="534"/>
      <c r="AM32" s="534"/>
      <c r="AN32" s="535"/>
      <c r="AO32" s="554"/>
      <c r="AP32" s="554"/>
      <c r="AQ32" s="554"/>
      <c r="AR32" s="555"/>
    </row>
    <row r="33" spans="1:44">
      <c r="A33" s="546" t="s">
        <v>12</v>
      </c>
      <c r="B33" s="547"/>
      <c r="C33" s="547"/>
      <c r="D33" s="547"/>
      <c r="E33" s="549" t="str">
        <f>IF(算定表!E17="","",算定表!E17)</f>
        <v/>
      </c>
      <c r="F33" s="549"/>
      <c r="G33" s="549"/>
      <c r="H33" s="549"/>
      <c r="I33" s="531" t="str">
        <f>IF(算定表!F17="","",算定表!F17)</f>
        <v/>
      </c>
      <c r="J33" s="531"/>
      <c r="K33" s="531"/>
      <c r="L33" s="531"/>
      <c r="M33" s="531" t="str">
        <f>IF(算定表!G17="","",算定表!G17)</f>
        <v/>
      </c>
      <c r="N33" s="531"/>
      <c r="O33" s="531"/>
      <c r="P33" s="531"/>
      <c r="Q33" s="531" t="str">
        <f>IF(算定表!H17="","",算定表!H17)</f>
        <v/>
      </c>
      <c r="R33" s="531"/>
      <c r="S33" s="531"/>
      <c r="T33" s="531"/>
      <c r="U33" s="533" t="str">
        <f>IF(E33="","",VLOOKUP(E33,$A$6:$S$24,17,TRUE))</f>
        <v/>
      </c>
      <c r="V33" s="534"/>
      <c r="W33" s="534"/>
      <c r="X33" s="535"/>
      <c r="Y33" s="539" t="str">
        <f>IF(I33="■",IF(E33&lt;=1000,INDEX($U$6:$W$10,1,1),IF(E33&lt;=2000,$U$11,IF(E33&lt;=10000,INDEX($U$12:$W$17,1,1),IF(E33&lt;=50000,INDEX($U$18:$W$21,1,1),INDEX($U$22:$W$24,1,1))))),"")</f>
        <v/>
      </c>
      <c r="Z33" s="539"/>
      <c r="AA33" s="539"/>
      <c r="AB33" s="539"/>
      <c r="AC33" s="539" t="str">
        <f>IF(M33="■",IF(E33&lt;=1000,$Y$6,IF(E33&lt;=10000,$Y$11,$Y$18)),"")</f>
        <v/>
      </c>
      <c r="AD33" s="539"/>
      <c r="AE33" s="539"/>
      <c r="AF33" s="539"/>
      <c r="AG33" s="539" t="str">
        <f>IF(Q33="■",IF(E33&lt;=1000,$AG$6,$AG$11),"")</f>
        <v/>
      </c>
      <c r="AH33" s="539"/>
      <c r="AI33" s="539"/>
      <c r="AJ33" s="539"/>
      <c r="AK33" s="533" t="str">
        <f>IF(E33="","",(SUM(U33:AJ33)))</f>
        <v/>
      </c>
      <c r="AL33" s="534"/>
      <c r="AM33" s="534"/>
      <c r="AN33" s="535"/>
      <c r="AO33" s="554"/>
      <c r="AP33" s="554"/>
      <c r="AQ33" s="554"/>
      <c r="AR33" s="555"/>
    </row>
    <row r="34" spans="1:44" ht="19.5" thickBot="1">
      <c r="A34" s="551" t="s">
        <v>14</v>
      </c>
      <c r="B34" s="552"/>
      <c r="C34" s="552"/>
      <c r="D34" s="552"/>
      <c r="E34" s="524" t="str">
        <f>IF(算定表!E18="","",算定表!E18)</f>
        <v/>
      </c>
      <c r="F34" s="524"/>
      <c r="G34" s="524"/>
      <c r="H34" s="524"/>
      <c r="I34" s="528" t="str">
        <f>IF(算定表!F18="","",算定表!F18)</f>
        <v/>
      </c>
      <c r="J34" s="528"/>
      <c r="K34" s="528"/>
      <c r="L34" s="528"/>
      <c r="M34" s="528" t="str">
        <f>IF(算定表!G18="","",算定表!G18)</f>
        <v/>
      </c>
      <c r="N34" s="528"/>
      <c r="O34" s="528"/>
      <c r="P34" s="528"/>
      <c r="Q34" s="528" t="str">
        <f>IF(算定表!H18="","",算定表!H18)</f>
        <v/>
      </c>
      <c r="R34" s="528"/>
      <c r="S34" s="528"/>
      <c r="T34" s="528"/>
      <c r="U34" s="536" t="str">
        <f>IF(E34="","",VLOOKUP(E34,$A$6:$S$24,17,TRUE))</f>
        <v/>
      </c>
      <c r="V34" s="537"/>
      <c r="W34" s="537"/>
      <c r="X34" s="538"/>
      <c r="Y34" s="539" t="str">
        <f>IF(I34="■",IF(E34&lt;=1000,INDEX($U$6:$W$10,1,1),IF(E34&lt;=2000,$U$11,IF(E34&lt;=10000,INDEX($U$12:$W$17,1,1),IF(E34&lt;=50000,INDEX($U$18:$W$21,1,1),INDEX($U$22:$W$24,1,1))))),"")</f>
        <v/>
      </c>
      <c r="Z34" s="539"/>
      <c r="AA34" s="539"/>
      <c r="AB34" s="539"/>
      <c r="AC34" s="560" t="str">
        <f>IF(M34="■",IF(E34&lt;=1000,$Y$6,IF(E34&lt;=10000,$Y$11,$Y$18)),"")</f>
        <v/>
      </c>
      <c r="AD34" s="560"/>
      <c r="AE34" s="560"/>
      <c r="AF34" s="560"/>
      <c r="AG34" s="560" t="str">
        <f>IF(Q34="■",IF(E34&lt;=1000,$AG$6,$AG$11),"")</f>
        <v/>
      </c>
      <c r="AH34" s="560"/>
      <c r="AI34" s="560"/>
      <c r="AJ34" s="560"/>
      <c r="AK34" s="536" t="str">
        <f>IF(E34="","",(SUM(U34:AJ34)))</f>
        <v/>
      </c>
      <c r="AL34" s="537"/>
      <c r="AM34" s="537"/>
      <c r="AN34" s="538"/>
      <c r="AO34" s="556"/>
      <c r="AP34" s="556"/>
      <c r="AQ34" s="556"/>
      <c r="AR34" s="557"/>
    </row>
    <row r="35" spans="1:44">
      <c r="M35" s="122"/>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sheetData>
  <sheetProtection algorithmName="SHA-512" hashValue="JQm9zr04jurR7YOS8VP0kGOvJFUdSC5Nr9V+nIHSfTvc0wSVpy83LThK3r5M+udq5sy7JB6xiHg/0qL+4BGfIQ==" saltValue="ClTPYtsUdPDq7sM51yVqlQ==" spinCount="100000" sheet="1" formatCells="0" selectLockedCells="1"/>
  <mergeCells count="297">
    <mergeCell ref="Q3:AZ3"/>
    <mergeCell ref="AW4:AZ4"/>
    <mergeCell ref="AW5:AZ5"/>
    <mergeCell ref="AW6:AY10"/>
    <mergeCell ref="AZ6:AZ10"/>
    <mergeCell ref="AW11:AY24"/>
    <mergeCell ref="AZ11:AZ24"/>
    <mergeCell ref="AW25:AZ25"/>
    <mergeCell ref="AW26:AZ26"/>
    <mergeCell ref="U23:W23"/>
    <mergeCell ref="U24:W24"/>
    <mergeCell ref="U21:W21"/>
    <mergeCell ref="U18:W18"/>
    <mergeCell ref="U19:W19"/>
    <mergeCell ref="U20:W20"/>
    <mergeCell ref="U12:W12"/>
    <mergeCell ref="U13:W13"/>
    <mergeCell ref="U14:W14"/>
    <mergeCell ref="U15:W15"/>
    <mergeCell ref="U16:W16"/>
    <mergeCell ref="U17:W17"/>
    <mergeCell ref="U7:W7"/>
    <mergeCell ref="U8:W8"/>
    <mergeCell ref="U9:W9"/>
    <mergeCell ref="A34:D34"/>
    <mergeCell ref="AO30:AR34"/>
    <mergeCell ref="AO29:AR29"/>
    <mergeCell ref="AG33:AJ33"/>
    <mergeCell ref="AK33:AN33"/>
    <mergeCell ref="Y34:AB34"/>
    <mergeCell ref="AC34:AF34"/>
    <mergeCell ref="AG34:AJ34"/>
    <mergeCell ref="AK34:AN34"/>
    <mergeCell ref="AG31:AJ31"/>
    <mergeCell ref="AK31:AN31"/>
    <mergeCell ref="Y32:AB32"/>
    <mergeCell ref="AC32:AF32"/>
    <mergeCell ref="AG32:AJ32"/>
    <mergeCell ref="AK32:AN32"/>
    <mergeCell ref="U31:X31"/>
    <mergeCell ref="U32:X32"/>
    <mergeCell ref="AG30:AJ30"/>
    <mergeCell ref="AC30:AF30"/>
    <mergeCell ref="Y31:AB31"/>
    <mergeCell ref="AC31:AF31"/>
    <mergeCell ref="Y33:AB33"/>
    <mergeCell ref="AC33:AF33"/>
    <mergeCell ref="U29:X29"/>
    <mergeCell ref="AC29:AF29"/>
    <mergeCell ref="A2:AV2"/>
    <mergeCell ref="A29:D29"/>
    <mergeCell ref="A30:D30"/>
    <mergeCell ref="A31:D31"/>
    <mergeCell ref="A32:D32"/>
    <mergeCell ref="A33:D33"/>
    <mergeCell ref="Q29:T29"/>
    <mergeCell ref="Q30:T30"/>
    <mergeCell ref="Q31:T31"/>
    <mergeCell ref="Q32:T32"/>
    <mergeCell ref="Q33:T33"/>
    <mergeCell ref="E29:H29"/>
    <mergeCell ref="E30:H30"/>
    <mergeCell ref="E31:H31"/>
    <mergeCell ref="E32:H32"/>
    <mergeCell ref="E33:H33"/>
    <mergeCell ref="AK29:AN29"/>
    <mergeCell ref="AK30:AN30"/>
    <mergeCell ref="I24:L24"/>
    <mergeCell ref="M24:O24"/>
    <mergeCell ref="Q24:S24"/>
    <mergeCell ref="A25:H25"/>
    <mergeCell ref="I25:L25"/>
    <mergeCell ref="Q34:T34"/>
    <mergeCell ref="U33:X33"/>
    <mergeCell ref="U34:X34"/>
    <mergeCell ref="Y30:AB30"/>
    <mergeCell ref="I33:L33"/>
    <mergeCell ref="I34:L34"/>
    <mergeCell ref="M29:P29"/>
    <mergeCell ref="M30:P30"/>
    <mergeCell ref="M31:P31"/>
    <mergeCell ref="M32:P32"/>
    <mergeCell ref="M33:P33"/>
    <mergeCell ref="U30:X30"/>
    <mergeCell ref="Y29:AB29"/>
    <mergeCell ref="E34:H34"/>
    <mergeCell ref="I29:L29"/>
    <mergeCell ref="M34:P34"/>
    <mergeCell ref="AO26:AR26"/>
    <mergeCell ref="AS26:AV26"/>
    <mergeCell ref="I30:L30"/>
    <mergeCell ref="I31:L31"/>
    <mergeCell ref="I32:L32"/>
    <mergeCell ref="AS25:AV25"/>
    <mergeCell ref="A26:H26"/>
    <mergeCell ref="I26:L26"/>
    <mergeCell ref="M26:O26"/>
    <mergeCell ref="U26:X26"/>
    <mergeCell ref="Y26:AB26"/>
    <mergeCell ref="AC26:AF26"/>
    <mergeCell ref="AG26:AJ26"/>
    <mergeCell ref="AK26:AN26"/>
    <mergeCell ref="U25:X25"/>
    <mergeCell ref="Y25:AB25"/>
    <mergeCell ref="AC25:AF25"/>
    <mergeCell ref="AG25:AJ25"/>
    <mergeCell ref="AK25:AN25"/>
    <mergeCell ref="AO25:AR25"/>
    <mergeCell ref="AG29:AJ29"/>
    <mergeCell ref="M25:O25"/>
    <mergeCell ref="Q25:T25"/>
    <mergeCell ref="X22:X24"/>
    <mergeCell ref="A23:B23"/>
    <mergeCell ref="C23:D23"/>
    <mergeCell ref="E23:F23"/>
    <mergeCell ref="G23:H23"/>
    <mergeCell ref="I23:L23"/>
    <mergeCell ref="M23:O23"/>
    <mergeCell ref="Q23:S23"/>
    <mergeCell ref="A24:B24"/>
    <mergeCell ref="C24:H24"/>
    <mergeCell ref="A22:B22"/>
    <mergeCell ref="C22:D22"/>
    <mergeCell ref="E22:F22"/>
    <mergeCell ref="G22:H22"/>
    <mergeCell ref="I22:L22"/>
    <mergeCell ref="M22:O22"/>
    <mergeCell ref="U22:W22"/>
    <mergeCell ref="E21:F21"/>
    <mergeCell ref="G21:H21"/>
    <mergeCell ref="I21:L21"/>
    <mergeCell ref="M21:O21"/>
    <mergeCell ref="A20:B20"/>
    <mergeCell ref="C20:D20"/>
    <mergeCell ref="E20:F20"/>
    <mergeCell ref="G20:H20"/>
    <mergeCell ref="I20:L20"/>
    <mergeCell ref="M20:O20"/>
    <mergeCell ref="AF18:AF24"/>
    <mergeCell ref="AO18:AQ24"/>
    <mergeCell ref="AR18:AR24"/>
    <mergeCell ref="A19:B19"/>
    <mergeCell ref="C19:D19"/>
    <mergeCell ref="E19:F19"/>
    <mergeCell ref="G19:H19"/>
    <mergeCell ref="I19:L19"/>
    <mergeCell ref="M19:O19"/>
    <mergeCell ref="Q19:S19"/>
    <mergeCell ref="Q18:S18"/>
    <mergeCell ref="X18:X21"/>
    <mergeCell ref="Y18:AA24"/>
    <mergeCell ref="AB18:AB24"/>
    <mergeCell ref="AC18:AE24"/>
    <mergeCell ref="Q20:S20"/>
    <mergeCell ref="Q21:S21"/>
    <mergeCell ref="Q22:S22"/>
    <mergeCell ref="A18:B18"/>
    <mergeCell ref="C18:D18"/>
    <mergeCell ref="E18:F18"/>
    <mergeCell ref="G18:H18"/>
    <mergeCell ref="A21:B21"/>
    <mergeCell ref="C21:D21"/>
    <mergeCell ref="A14:B14"/>
    <mergeCell ref="C14:D14"/>
    <mergeCell ref="E14:F14"/>
    <mergeCell ref="G14:H14"/>
    <mergeCell ref="I14:L14"/>
    <mergeCell ref="M14:O14"/>
    <mergeCell ref="I18:L18"/>
    <mergeCell ref="M18:O18"/>
    <mergeCell ref="Q16:S16"/>
    <mergeCell ref="A17:B17"/>
    <mergeCell ref="C17:D17"/>
    <mergeCell ref="E17:F17"/>
    <mergeCell ref="G17:H17"/>
    <mergeCell ref="I17:L17"/>
    <mergeCell ref="M17:O17"/>
    <mergeCell ref="Q17:S17"/>
    <mergeCell ref="A16:B16"/>
    <mergeCell ref="C16:D16"/>
    <mergeCell ref="E16:F16"/>
    <mergeCell ref="G16:H16"/>
    <mergeCell ref="I16:L16"/>
    <mergeCell ref="M16:O16"/>
    <mergeCell ref="AS11:AU24"/>
    <mergeCell ref="AV11:AV24"/>
    <mergeCell ref="A12:B12"/>
    <mergeCell ref="C12:D12"/>
    <mergeCell ref="E12:F12"/>
    <mergeCell ref="G12:H12"/>
    <mergeCell ref="I12:L12"/>
    <mergeCell ref="M12:O12"/>
    <mergeCell ref="Q12:S12"/>
    <mergeCell ref="AG11:AI24"/>
    <mergeCell ref="AJ11:AJ24"/>
    <mergeCell ref="AK11:AM24"/>
    <mergeCell ref="AN11:AN24"/>
    <mergeCell ref="AO11:AQ17"/>
    <mergeCell ref="AR11:AR17"/>
    <mergeCell ref="Q11:S11"/>
    <mergeCell ref="U11:W11"/>
    <mergeCell ref="A15:B15"/>
    <mergeCell ref="C15:D15"/>
    <mergeCell ref="E15:F15"/>
    <mergeCell ref="G15:H15"/>
    <mergeCell ref="I15:L15"/>
    <mergeCell ref="M15:O15"/>
    <mergeCell ref="A11:B11"/>
    <mergeCell ref="C11:D11"/>
    <mergeCell ref="E11:F11"/>
    <mergeCell ref="G11:H11"/>
    <mergeCell ref="I11:L11"/>
    <mergeCell ref="M11:O11"/>
    <mergeCell ref="A13:B13"/>
    <mergeCell ref="C13:D13"/>
    <mergeCell ref="E13:F13"/>
    <mergeCell ref="G13:H13"/>
    <mergeCell ref="I13:L13"/>
    <mergeCell ref="M13:O13"/>
    <mergeCell ref="Y11:AA17"/>
    <mergeCell ref="AB11:AB17"/>
    <mergeCell ref="AC11:AE17"/>
    <mergeCell ref="AF11:AF17"/>
    <mergeCell ref="X12:X17"/>
    <mergeCell ref="Q13:S13"/>
    <mergeCell ref="Q14:S14"/>
    <mergeCell ref="Q15:S15"/>
    <mergeCell ref="X6:X10"/>
    <mergeCell ref="Y6:AA10"/>
    <mergeCell ref="AB6:AB10"/>
    <mergeCell ref="AC6:AE10"/>
    <mergeCell ref="Q8:S8"/>
    <mergeCell ref="Q9:S9"/>
    <mergeCell ref="Q10:S10"/>
    <mergeCell ref="U6:W6"/>
    <mergeCell ref="U10:W10"/>
    <mergeCell ref="AS6:AU10"/>
    <mergeCell ref="AV6:AV10"/>
    <mergeCell ref="A7:B7"/>
    <mergeCell ref="C7:D7"/>
    <mergeCell ref="E7:F7"/>
    <mergeCell ref="G7:H7"/>
    <mergeCell ref="I7:K7"/>
    <mergeCell ref="M7:O7"/>
    <mergeCell ref="Q7:S7"/>
    <mergeCell ref="AF6:AF10"/>
    <mergeCell ref="AG6:AI10"/>
    <mergeCell ref="AJ6:AJ10"/>
    <mergeCell ref="AK6:AM10"/>
    <mergeCell ref="AN6:AN10"/>
    <mergeCell ref="AO6:AQ10"/>
    <mergeCell ref="Q6:S6"/>
    <mergeCell ref="A10:B10"/>
    <mergeCell ref="C10:D10"/>
    <mergeCell ref="E10:F10"/>
    <mergeCell ref="G10:H10"/>
    <mergeCell ref="I10:K10"/>
    <mergeCell ref="M10:O10"/>
    <mergeCell ref="M9:O9"/>
    <mergeCell ref="AO5:AR5"/>
    <mergeCell ref="A6:B6"/>
    <mergeCell ref="C6:D6"/>
    <mergeCell ref="E6:F6"/>
    <mergeCell ref="G6:H6"/>
    <mergeCell ref="I6:K6"/>
    <mergeCell ref="M6:O6"/>
    <mergeCell ref="A8:B8"/>
    <mergeCell ref="C8:D8"/>
    <mergeCell ref="E8:F8"/>
    <mergeCell ref="G8:H8"/>
    <mergeCell ref="I8:K8"/>
    <mergeCell ref="M8:O8"/>
    <mergeCell ref="AR6:AR10"/>
    <mergeCell ref="Q26:S26"/>
    <mergeCell ref="AS5:AV5"/>
    <mergeCell ref="A9:B9"/>
    <mergeCell ref="C9:D9"/>
    <mergeCell ref="E9:F9"/>
    <mergeCell ref="G9:H9"/>
    <mergeCell ref="I9:K9"/>
    <mergeCell ref="A3:H5"/>
    <mergeCell ref="I3:P3"/>
    <mergeCell ref="I4:L5"/>
    <mergeCell ref="M4:P5"/>
    <mergeCell ref="Q4:T4"/>
    <mergeCell ref="U4:X4"/>
    <mergeCell ref="Y4:AB4"/>
    <mergeCell ref="AC4:AF4"/>
    <mergeCell ref="AG4:AJ4"/>
    <mergeCell ref="AK4:AN5"/>
    <mergeCell ref="AO4:AR4"/>
    <mergeCell ref="AS4:AV4"/>
    <mergeCell ref="Q5:T5"/>
    <mergeCell ref="U5:X5"/>
    <mergeCell ref="Y5:AB5"/>
    <mergeCell ref="AC5:AF5"/>
    <mergeCell ref="AG5:AJ5"/>
  </mergeCells>
  <phoneticPr fontId="1"/>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C9DC-5928-436C-8489-F4749EB922E3}">
  <dimension ref="A1:BH36"/>
  <sheetViews>
    <sheetView showGridLines="0" zoomScale="80" zoomScaleNormal="80" workbookViewId="0">
      <selection activeCell="U25" sqref="U25:X25"/>
    </sheetView>
  </sheetViews>
  <sheetFormatPr defaultColWidth="8.875" defaultRowHeight="18.75"/>
  <cols>
    <col min="1" max="1" width="3.125" style="2" customWidth="1"/>
    <col min="2" max="2" width="4.125" style="2" customWidth="1"/>
    <col min="3" max="5" width="3.125" style="2" customWidth="1"/>
    <col min="6" max="6" width="4.125" style="2" customWidth="1"/>
    <col min="7" max="8" width="3.125" style="2" customWidth="1"/>
    <col min="9" max="9" width="3.125" style="121" customWidth="1"/>
    <col min="10" max="48" width="3.125" style="2" customWidth="1"/>
    <col min="49" max="52" width="2.375" style="2" customWidth="1"/>
    <col min="53" max="57" width="8.875" style="2" customWidth="1"/>
    <col min="58" max="16384" width="8.875" style="2"/>
  </cols>
  <sheetData>
    <row r="1" spans="1:60" s="58" customFormat="1" ht="30" customHeight="1">
      <c r="A1" s="53" t="s">
        <v>35</v>
      </c>
      <c r="B1" s="54"/>
      <c r="C1" s="55"/>
      <c r="D1" s="55"/>
      <c r="E1" s="55"/>
      <c r="F1" s="55"/>
      <c r="G1" s="55"/>
      <c r="H1" s="55"/>
      <c r="I1" s="55"/>
      <c r="J1" s="55"/>
      <c r="K1" s="55"/>
      <c r="L1" s="55"/>
      <c r="M1" s="54"/>
      <c r="N1" s="54"/>
      <c r="O1" s="54"/>
      <c r="P1" s="54"/>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6"/>
      <c r="AR1" s="56"/>
      <c r="AS1" s="56"/>
      <c r="AT1" s="56"/>
      <c r="AU1" s="56"/>
      <c r="AV1" s="57" t="s">
        <v>36</v>
      </c>
      <c r="AZ1" s="59"/>
      <c r="BA1" s="59"/>
      <c r="BB1" s="59"/>
    </row>
    <row r="2" spans="1:60" ht="22.7" customHeight="1">
      <c r="A2" s="544" t="s">
        <v>111</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row>
    <row r="3" spans="1:60" ht="18.75" customHeight="1">
      <c r="A3" s="428" t="s">
        <v>41</v>
      </c>
      <c r="B3" s="429"/>
      <c r="C3" s="429"/>
      <c r="D3" s="429"/>
      <c r="E3" s="429"/>
      <c r="F3" s="429"/>
      <c r="G3" s="429"/>
      <c r="H3" s="430"/>
      <c r="I3" s="452" t="s">
        <v>42</v>
      </c>
      <c r="J3" s="453"/>
      <c r="K3" s="453"/>
      <c r="L3" s="453"/>
      <c r="M3" s="453"/>
      <c r="N3" s="453"/>
      <c r="O3" s="453"/>
      <c r="P3" s="454"/>
      <c r="Q3" s="561" t="s">
        <v>43</v>
      </c>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row>
    <row r="4" spans="1:60" ht="30.95" customHeight="1">
      <c r="A4" s="431"/>
      <c r="B4" s="432"/>
      <c r="C4" s="432"/>
      <c r="D4" s="432"/>
      <c r="E4" s="432"/>
      <c r="F4" s="432"/>
      <c r="G4" s="432"/>
      <c r="H4" s="433"/>
      <c r="I4" s="455" t="s">
        <v>44</v>
      </c>
      <c r="J4" s="456"/>
      <c r="K4" s="456"/>
      <c r="L4" s="457"/>
      <c r="M4" s="461" t="s">
        <v>45</v>
      </c>
      <c r="N4" s="462"/>
      <c r="O4" s="462"/>
      <c r="P4" s="463"/>
      <c r="Q4" s="467" t="s">
        <v>46</v>
      </c>
      <c r="R4" s="468"/>
      <c r="S4" s="468"/>
      <c r="T4" s="469"/>
      <c r="U4" s="470" t="s">
        <v>47</v>
      </c>
      <c r="V4" s="468"/>
      <c r="W4" s="468"/>
      <c r="X4" s="469"/>
      <c r="Y4" s="470" t="s">
        <v>48</v>
      </c>
      <c r="Z4" s="468"/>
      <c r="AA4" s="468"/>
      <c r="AB4" s="469"/>
      <c r="AC4" s="471" t="s">
        <v>49</v>
      </c>
      <c r="AD4" s="472"/>
      <c r="AE4" s="472"/>
      <c r="AF4" s="473"/>
      <c r="AG4" s="470" t="s">
        <v>50</v>
      </c>
      <c r="AH4" s="468"/>
      <c r="AI4" s="468"/>
      <c r="AJ4" s="469"/>
      <c r="AK4" s="471" t="s">
        <v>51</v>
      </c>
      <c r="AL4" s="472"/>
      <c r="AM4" s="472"/>
      <c r="AN4" s="473"/>
      <c r="AO4" s="475" t="s">
        <v>52</v>
      </c>
      <c r="AP4" s="476"/>
      <c r="AQ4" s="476"/>
      <c r="AR4" s="477"/>
      <c r="AS4" s="471" t="s">
        <v>53</v>
      </c>
      <c r="AT4" s="472"/>
      <c r="AU4" s="472"/>
      <c r="AV4" s="478"/>
      <c r="AW4" s="471" t="s">
        <v>53</v>
      </c>
      <c r="AX4" s="472"/>
      <c r="AY4" s="472"/>
      <c r="AZ4" s="478"/>
    </row>
    <row r="5" spans="1:60" ht="19.5" thickBot="1">
      <c r="A5" s="434"/>
      <c r="B5" s="435"/>
      <c r="C5" s="435"/>
      <c r="D5" s="435"/>
      <c r="E5" s="435"/>
      <c r="F5" s="435"/>
      <c r="G5" s="435"/>
      <c r="H5" s="436"/>
      <c r="I5" s="458"/>
      <c r="J5" s="459"/>
      <c r="K5" s="459"/>
      <c r="L5" s="460"/>
      <c r="M5" s="464"/>
      <c r="N5" s="465"/>
      <c r="O5" s="465"/>
      <c r="P5" s="466"/>
      <c r="Q5" s="479" t="s">
        <v>54</v>
      </c>
      <c r="R5" s="480"/>
      <c r="S5" s="480"/>
      <c r="T5" s="481"/>
      <c r="U5" s="482" t="s">
        <v>55</v>
      </c>
      <c r="V5" s="480"/>
      <c r="W5" s="480"/>
      <c r="X5" s="481"/>
      <c r="Y5" s="482" t="s">
        <v>54</v>
      </c>
      <c r="Z5" s="480"/>
      <c r="AA5" s="480"/>
      <c r="AB5" s="481"/>
      <c r="AC5" s="449" t="s">
        <v>56</v>
      </c>
      <c r="AD5" s="450"/>
      <c r="AE5" s="450"/>
      <c r="AF5" s="474"/>
      <c r="AG5" s="482" t="s">
        <v>57</v>
      </c>
      <c r="AH5" s="480"/>
      <c r="AI5" s="480"/>
      <c r="AJ5" s="481"/>
      <c r="AK5" s="449"/>
      <c r="AL5" s="450"/>
      <c r="AM5" s="450"/>
      <c r="AN5" s="474"/>
      <c r="AO5" s="483" t="s">
        <v>58</v>
      </c>
      <c r="AP5" s="484"/>
      <c r="AQ5" s="484"/>
      <c r="AR5" s="485"/>
      <c r="AS5" s="449" t="s">
        <v>59</v>
      </c>
      <c r="AT5" s="450"/>
      <c r="AU5" s="450"/>
      <c r="AV5" s="451"/>
      <c r="AW5" s="449" t="s">
        <v>59</v>
      </c>
      <c r="AX5" s="450"/>
      <c r="AY5" s="450"/>
      <c r="AZ5" s="451"/>
    </row>
    <row r="6" spans="1:60" ht="19.5" thickTop="1">
      <c r="A6" s="424">
        <v>0</v>
      </c>
      <c r="B6" s="425"/>
      <c r="C6" s="426"/>
      <c r="D6" s="426"/>
      <c r="E6" s="425">
        <v>100</v>
      </c>
      <c r="F6" s="425"/>
      <c r="G6" s="426" t="s">
        <v>60</v>
      </c>
      <c r="H6" s="427"/>
      <c r="I6" s="415">
        <v>24000</v>
      </c>
      <c r="J6" s="416"/>
      <c r="K6" s="416"/>
      <c r="L6" s="173" t="s">
        <v>61</v>
      </c>
      <c r="M6" s="417">
        <v>33000</v>
      </c>
      <c r="N6" s="416"/>
      <c r="O6" s="416"/>
      <c r="P6" s="174" t="s">
        <v>61</v>
      </c>
      <c r="Q6" s="419">
        <v>38000</v>
      </c>
      <c r="R6" s="418"/>
      <c r="S6" s="418"/>
      <c r="T6" s="70" t="s">
        <v>61</v>
      </c>
      <c r="U6" s="332">
        <v>20000</v>
      </c>
      <c r="V6" s="327"/>
      <c r="W6" s="327"/>
      <c r="X6" s="504" t="s">
        <v>61</v>
      </c>
      <c r="Y6" s="365">
        <v>48000</v>
      </c>
      <c r="Z6" s="366"/>
      <c r="AA6" s="366"/>
      <c r="AB6" s="504" t="s">
        <v>61</v>
      </c>
      <c r="AC6" s="489">
        <v>48000</v>
      </c>
      <c r="AD6" s="490"/>
      <c r="AE6" s="490"/>
      <c r="AF6" s="486" t="s">
        <v>61</v>
      </c>
      <c r="AG6" s="498">
        <v>10000</v>
      </c>
      <c r="AH6" s="499"/>
      <c r="AI6" s="499"/>
      <c r="AJ6" s="504" t="s">
        <v>61</v>
      </c>
      <c r="AK6" s="489">
        <v>12000</v>
      </c>
      <c r="AL6" s="490"/>
      <c r="AM6" s="490"/>
      <c r="AN6" s="486" t="s">
        <v>61</v>
      </c>
      <c r="AO6" s="489">
        <v>48000</v>
      </c>
      <c r="AP6" s="490"/>
      <c r="AQ6" s="490"/>
      <c r="AR6" s="486" t="s">
        <v>61</v>
      </c>
      <c r="AS6" s="489">
        <v>10000</v>
      </c>
      <c r="AT6" s="490"/>
      <c r="AU6" s="490"/>
      <c r="AV6" s="495" t="s">
        <v>61</v>
      </c>
      <c r="AW6" s="489">
        <v>5000</v>
      </c>
      <c r="AX6" s="490"/>
      <c r="AY6" s="490"/>
      <c r="AZ6" s="495" t="s">
        <v>61</v>
      </c>
    </row>
    <row r="7" spans="1:60">
      <c r="A7" s="420">
        <v>100.001</v>
      </c>
      <c r="B7" s="421"/>
      <c r="C7" s="422" t="s">
        <v>62</v>
      </c>
      <c r="D7" s="422"/>
      <c r="E7" s="421">
        <v>200</v>
      </c>
      <c r="F7" s="421"/>
      <c r="G7" s="422" t="s">
        <v>60</v>
      </c>
      <c r="H7" s="423"/>
      <c r="I7" s="350">
        <v>33000</v>
      </c>
      <c r="J7" s="340"/>
      <c r="K7" s="340"/>
      <c r="L7" s="173" t="s">
        <v>61</v>
      </c>
      <c r="M7" s="339">
        <v>46000</v>
      </c>
      <c r="N7" s="340"/>
      <c r="O7" s="340"/>
      <c r="P7" s="176" t="s">
        <v>61</v>
      </c>
      <c r="Q7" s="332">
        <v>38000</v>
      </c>
      <c r="R7" s="327"/>
      <c r="S7" s="327"/>
      <c r="T7" s="78" t="s">
        <v>61</v>
      </c>
      <c r="U7" s="332">
        <v>20000</v>
      </c>
      <c r="V7" s="327"/>
      <c r="W7" s="327"/>
      <c r="X7" s="505"/>
      <c r="Y7" s="351"/>
      <c r="Z7" s="352"/>
      <c r="AA7" s="352"/>
      <c r="AB7" s="505"/>
      <c r="AC7" s="491"/>
      <c r="AD7" s="492"/>
      <c r="AE7" s="492"/>
      <c r="AF7" s="487"/>
      <c r="AG7" s="500"/>
      <c r="AH7" s="501"/>
      <c r="AI7" s="501"/>
      <c r="AJ7" s="505"/>
      <c r="AK7" s="491"/>
      <c r="AL7" s="492"/>
      <c r="AM7" s="492"/>
      <c r="AN7" s="487"/>
      <c r="AO7" s="491"/>
      <c r="AP7" s="492"/>
      <c r="AQ7" s="492"/>
      <c r="AR7" s="487"/>
      <c r="AS7" s="491"/>
      <c r="AT7" s="492"/>
      <c r="AU7" s="492"/>
      <c r="AV7" s="496"/>
      <c r="AW7" s="491"/>
      <c r="AX7" s="492"/>
      <c r="AY7" s="492"/>
      <c r="AZ7" s="496"/>
    </row>
    <row r="8" spans="1:60">
      <c r="A8" s="420">
        <v>200.001</v>
      </c>
      <c r="B8" s="421"/>
      <c r="C8" s="422" t="s">
        <v>62</v>
      </c>
      <c r="D8" s="422"/>
      <c r="E8" s="421">
        <v>300</v>
      </c>
      <c r="F8" s="421"/>
      <c r="G8" s="422" t="s">
        <v>60</v>
      </c>
      <c r="H8" s="423"/>
      <c r="I8" s="350">
        <v>45000</v>
      </c>
      <c r="J8" s="340"/>
      <c r="K8" s="340"/>
      <c r="L8" s="173" t="s">
        <v>61</v>
      </c>
      <c r="M8" s="339">
        <v>60000</v>
      </c>
      <c r="N8" s="340"/>
      <c r="O8" s="340"/>
      <c r="P8" s="176" t="s">
        <v>61</v>
      </c>
      <c r="Q8" s="332">
        <v>43000</v>
      </c>
      <c r="R8" s="327"/>
      <c r="S8" s="327"/>
      <c r="T8" s="78" t="s">
        <v>61</v>
      </c>
      <c r="U8" s="332">
        <v>20000</v>
      </c>
      <c r="V8" s="327"/>
      <c r="W8" s="327"/>
      <c r="X8" s="505"/>
      <c r="Y8" s="351"/>
      <c r="Z8" s="352"/>
      <c r="AA8" s="352"/>
      <c r="AB8" s="505"/>
      <c r="AC8" s="491"/>
      <c r="AD8" s="492"/>
      <c r="AE8" s="492"/>
      <c r="AF8" s="487"/>
      <c r="AG8" s="500"/>
      <c r="AH8" s="501"/>
      <c r="AI8" s="501"/>
      <c r="AJ8" s="505"/>
      <c r="AK8" s="491"/>
      <c r="AL8" s="492"/>
      <c r="AM8" s="492"/>
      <c r="AN8" s="487"/>
      <c r="AO8" s="491"/>
      <c r="AP8" s="492"/>
      <c r="AQ8" s="492"/>
      <c r="AR8" s="487"/>
      <c r="AS8" s="491"/>
      <c r="AT8" s="492"/>
      <c r="AU8" s="492"/>
      <c r="AV8" s="496"/>
      <c r="AW8" s="491"/>
      <c r="AX8" s="492"/>
      <c r="AY8" s="492"/>
      <c r="AZ8" s="496"/>
    </row>
    <row r="9" spans="1:60">
      <c r="A9" s="420">
        <v>300.00099999999998</v>
      </c>
      <c r="B9" s="421"/>
      <c r="C9" s="422" t="s">
        <v>62</v>
      </c>
      <c r="D9" s="422"/>
      <c r="E9" s="421">
        <v>500</v>
      </c>
      <c r="F9" s="421"/>
      <c r="G9" s="422" t="s">
        <v>60</v>
      </c>
      <c r="H9" s="423"/>
      <c r="I9" s="350">
        <v>56000</v>
      </c>
      <c r="J9" s="340"/>
      <c r="K9" s="340"/>
      <c r="L9" s="173" t="s">
        <v>61</v>
      </c>
      <c r="M9" s="339">
        <v>75000</v>
      </c>
      <c r="N9" s="340"/>
      <c r="O9" s="340"/>
      <c r="P9" s="176" t="s">
        <v>61</v>
      </c>
      <c r="Q9" s="332">
        <v>55000</v>
      </c>
      <c r="R9" s="327"/>
      <c r="S9" s="327"/>
      <c r="T9" s="78" t="s">
        <v>61</v>
      </c>
      <c r="U9" s="332">
        <v>20000</v>
      </c>
      <c r="V9" s="327"/>
      <c r="W9" s="327"/>
      <c r="X9" s="505"/>
      <c r="Y9" s="351"/>
      <c r="Z9" s="352"/>
      <c r="AA9" s="352"/>
      <c r="AB9" s="505"/>
      <c r="AC9" s="491"/>
      <c r="AD9" s="492"/>
      <c r="AE9" s="492"/>
      <c r="AF9" s="487"/>
      <c r="AG9" s="500"/>
      <c r="AH9" s="501"/>
      <c r="AI9" s="501"/>
      <c r="AJ9" s="505"/>
      <c r="AK9" s="491"/>
      <c r="AL9" s="492"/>
      <c r="AM9" s="492"/>
      <c r="AN9" s="487"/>
      <c r="AO9" s="491"/>
      <c r="AP9" s="492"/>
      <c r="AQ9" s="492"/>
      <c r="AR9" s="487"/>
      <c r="AS9" s="491"/>
      <c r="AT9" s="492"/>
      <c r="AU9" s="492"/>
      <c r="AV9" s="496"/>
      <c r="AW9" s="491"/>
      <c r="AX9" s="492"/>
      <c r="AY9" s="492"/>
      <c r="AZ9" s="496"/>
    </row>
    <row r="10" spans="1:60">
      <c r="A10" s="420">
        <v>500.00099999999998</v>
      </c>
      <c r="B10" s="421"/>
      <c r="C10" s="422" t="s">
        <v>62</v>
      </c>
      <c r="D10" s="422"/>
      <c r="E10" s="421">
        <v>1000</v>
      </c>
      <c r="F10" s="421"/>
      <c r="G10" s="422" t="s">
        <v>60</v>
      </c>
      <c r="H10" s="423"/>
      <c r="I10" s="350">
        <v>77000</v>
      </c>
      <c r="J10" s="340"/>
      <c r="K10" s="340"/>
      <c r="L10" s="178" t="s">
        <v>61</v>
      </c>
      <c r="M10" s="339">
        <v>100000</v>
      </c>
      <c r="N10" s="340"/>
      <c r="O10" s="340"/>
      <c r="P10" s="176" t="s">
        <v>61</v>
      </c>
      <c r="Q10" s="332">
        <v>70000</v>
      </c>
      <c r="R10" s="327"/>
      <c r="S10" s="327"/>
      <c r="T10" s="78" t="s">
        <v>61</v>
      </c>
      <c r="U10" s="332">
        <v>20000</v>
      </c>
      <c r="V10" s="327"/>
      <c r="W10" s="327"/>
      <c r="X10" s="506"/>
      <c r="Y10" s="353"/>
      <c r="Z10" s="354"/>
      <c r="AA10" s="354"/>
      <c r="AB10" s="506"/>
      <c r="AC10" s="493"/>
      <c r="AD10" s="494"/>
      <c r="AE10" s="494"/>
      <c r="AF10" s="488"/>
      <c r="AG10" s="502"/>
      <c r="AH10" s="503"/>
      <c r="AI10" s="503"/>
      <c r="AJ10" s="506"/>
      <c r="AK10" s="493"/>
      <c r="AL10" s="494"/>
      <c r="AM10" s="494"/>
      <c r="AN10" s="488"/>
      <c r="AO10" s="493"/>
      <c r="AP10" s="494"/>
      <c r="AQ10" s="494"/>
      <c r="AR10" s="488"/>
      <c r="AS10" s="493"/>
      <c r="AT10" s="494"/>
      <c r="AU10" s="494"/>
      <c r="AV10" s="497"/>
      <c r="AW10" s="493"/>
      <c r="AX10" s="494"/>
      <c r="AY10" s="494"/>
      <c r="AZ10" s="497"/>
    </row>
    <row r="11" spans="1:60">
      <c r="A11" s="420">
        <v>1000.001</v>
      </c>
      <c r="B11" s="421"/>
      <c r="C11" s="422" t="s">
        <v>62</v>
      </c>
      <c r="D11" s="422"/>
      <c r="E11" s="421">
        <v>2000</v>
      </c>
      <c r="F11" s="421"/>
      <c r="G11" s="422" t="s">
        <v>60</v>
      </c>
      <c r="H11" s="423"/>
      <c r="I11" s="336" t="s">
        <v>84</v>
      </c>
      <c r="J11" s="337"/>
      <c r="K11" s="337"/>
      <c r="L11" s="338"/>
      <c r="M11" s="339">
        <v>150000</v>
      </c>
      <c r="N11" s="340"/>
      <c r="O11" s="340"/>
      <c r="P11" s="179" t="s">
        <v>61</v>
      </c>
      <c r="Q11" s="359">
        <v>110000</v>
      </c>
      <c r="R11" s="331"/>
      <c r="S11" s="331"/>
      <c r="T11" s="78" t="s">
        <v>61</v>
      </c>
      <c r="U11" s="413">
        <v>27500</v>
      </c>
      <c r="V11" s="414"/>
      <c r="W11" s="414"/>
      <c r="X11" s="123" t="s">
        <v>61</v>
      </c>
      <c r="Y11" s="330">
        <v>84000</v>
      </c>
      <c r="Z11" s="331"/>
      <c r="AA11" s="331"/>
      <c r="AB11" s="507" t="s">
        <v>61</v>
      </c>
      <c r="AC11" s="508">
        <v>84000</v>
      </c>
      <c r="AD11" s="509"/>
      <c r="AE11" s="509"/>
      <c r="AF11" s="510" t="s">
        <v>61</v>
      </c>
      <c r="AG11" s="515">
        <v>20000</v>
      </c>
      <c r="AH11" s="516"/>
      <c r="AI11" s="516"/>
      <c r="AJ11" s="507" t="s">
        <v>61</v>
      </c>
      <c r="AK11" s="508">
        <v>24000</v>
      </c>
      <c r="AL11" s="509"/>
      <c r="AM11" s="509"/>
      <c r="AN11" s="510" t="s">
        <v>61</v>
      </c>
      <c r="AO11" s="508">
        <v>84000</v>
      </c>
      <c r="AP11" s="509"/>
      <c r="AQ11" s="509"/>
      <c r="AR11" s="510" t="s">
        <v>61</v>
      </c>
      <c r="AS11" s="508">
        <v>20000</v>
      </c>
      <c r="AT11" s="509"/>
      <c r="AU11" s="509"/>
      <c r="AV11" s="513" t="s">
        <v>61</v>
      </c>
      <c r="AW11" s="508">
        <v>15000</v>
      </c>
      <c r="AX11" s="509"/>
      <c r="AY11" s="509"/>
      <c r="AZ11" s="513" t="s">
        <v>61</v>
      </c>
      <c r="BD11" s="115"/>
      <c r="BE11" s="116"/>
      <c r="BF11" s="116"/>
      <c r="BG11" s="116"/>
      <c r="BH11" s="117"/>
    </row>
    <row r="12" spans="1:60">
      <c r="A12" s="420">
        <v>2000.001</v>
      </c>
      <c r="B12" s="421"/>
      <c r="C12" s="422" t="s">
        <v>62</v>
      </c>
      <c r="D12" s="422"/>
      <c r="E12" s="421">
        <v>3000</v>
      </c>
      <c r="F12" s="421"/>
      <c r="G12" s="422" t="s">
        <v>60</v>
      </c>
      <c r="H12" s="423"/>
      <c r="I12" s="336" t="s">
        <v>84</v>
      </c>
      <c r="J12" s="337"/>
      <c r="K12" s="337"/>
      <c r="L12" s="338"/>
      <c r="M12" s="339">
        <v>190000</v>
      </c>
      <c r="N12" s="340"/>
      <c r="O12" s="340"/>
      <c r="P12" s="176" t="s">
        <v>61</v>
      </c>
      <c r="Q12" s="332">
        <v>150000</v>
      </c>
      <c r="R12" s="327"/>
      <c r="S12" s="327"/>
      <c r="T12" s="78" t="s">
        <v>61</v>
      </c>
      <c r="U12" s="330">
        <v>32500</v>
      </c>
      <c r="V12" s="331"/>
      <c r="W12" s="331"/>
      <c r="X12" s="507" t="s">
        <v>61</v>
      </c>
      <c r="Y12" s="351"/>
      <c r="Z12" s="352"/>
      <c r="AA12" s="352"/>
      <c r="AB12" s="505"/>
      <c r="AC12" s="491"/>
      <c r="AD12" s="492"/>
      <c r="AE12" s="492"/>
      <c r="AF12" s="487"/>
      <c r="AG12" s="500"/>
      <c r="AH12" s="501"/>
      <c r="AI12" s="501"/>
      <c r="AJ12" s="505"/>
      <c r="AK12" s="491"/>
      <c r="AL12" s="492"/>
      <c r="AM12" s="492"/>
      <c r="AN12" s="487"/>
      <c r="AO12" s="491"/>
      <c r="AP12" s="492"/>
      <c r="AQ12" s="492"/>
      <c r="AR12" s="487"/>
      <c r="AS12" s="491"/>
      <c r="AT12" s="492"/>
      <c r="AU12" s="492"/>
      <c r="AV12" s="496"/>
      <c r="AW12" s="491"/>
      <c r="AX12" s="492"/>
      <c r="AY12" s="492"/>
      <c r="AZ12" s="496"/>
      <c r="BD12" s="116"/>
      <c r="BE12" s="116"/>
      <c r="BF12" s="116"/>
      <c r="BG12" s="116"/>
      <c r="BH12" s="117"/>
    </row>
    <row r="13" spans="1:60">
      <c r="A13" s="420">
        <v>3000.0010000000002</v>
      </c>
      <c r="B13" s="421"/>
      <c r="C13" s="422" t="s">
        <v>62</v>
      </c>
      <c r="D13" s="422"/>
      <c r="E13" s="421">
        <v>4000</v>
      </c>
      <c r="F13" s="421"/>
      <c r="G13" s="422" t="s">
        <v>60</v>
      </c>
      <c r="H13" s="423"/>
      <c r="I13" s="336" t="s">
        <v>84</v>
      </c>
      <c r="J13" s="337"/>
      <c r="K13" s="337"/>
      <c r="L13" s="338"/>
      <c r="M13" s="339">
        <v>220000</v>
      </c>
      <c r="N13" s="340"/>
      <c r="O13" s="340"/>
      <c r="P13" s="176" t="s">
        <v>61</v>
      </c>
      <c r="Q13" s="332">
        <v>170000</v>
      </c>
      <c r="R13" s="327"/>
      <c r="S13" s="327"/>
      <c r="T13" s="78" t="s">
        <v>61</v>
      </c>
      <c r="U13" s="330">
        <v>32500</v>
      </c>
      <c r="V13" s="331"/>
      <c r="W13" s="331"/>
      <c r="X13" s="505"/>
      <c r="Y13" s="351"/>
      <c r="Z13" s="352"/>
      <c r="AA13" s="352"/>
      <c r="AB13" s="505"/>
      <c r="AC13" s="491"/>
      <c r="AD13" s="492"/>
      <c r="AE13" s="492"/>
      <c r="AF13" s="487"/>
      <c r="AG13" s="500"/>
      <c r="AH13" s="501"/>
      <c r="AI13" s="501"/>
      <c r="AJ13" s="505"/>
      <c r="AK13" s="491"/>
      <c r="AL13" s="492"/>
      <c r="AM13" s="492"/>
      <c r="AN13" s="487"/>
      <c r="AO13" s="491"/>
      <c r="AP13" s="492"/>
      <c r="AQ13" s="492"/>
      <c r="AR13" s="487"/>
      <c r="AS13" s="491"/>
      <c r="AT13" s="492"/>
      <c r="AU13" s="492"/>
      <c r="AV13" s="496"/>
      <c r="AW13" s="491"/>
      <c r="AX13" s="492"/>
      <c r="AY13" s="492"/>
      <c r="AZ13" s="496"/>
      <c r="BD13" s="116"/>
      <c r="BE13" s="116"/>
      <c r="BF13" s="116"/>
      <c r="BG13" s="116"/>
      <c r="BH13" s="117"/>
    </row>
    <row r="14" spans="1:60">
      <c r="A14" s="420">
        <v>4000.0010000000002</v>
      </c>
      <c r="B14" s="421"/>
      <c r="C14" s="422" t="s">
        <v>62</v>
      </c>
      <c r="D14" s="422"/>
      <c r="E14" s="421">
        <v>5000</v>
      </c>
      <c r="F14" s="421"/>
      <c r="G14" s="422" t="s">
        <v>60</v>
      </c>
      <c r="H14" s="423"/>
      <c r="I14" s="336" t="s">
        <v>84</v>
      </c>
      <c r="J14" s="337"/>
      <c r="K14" s="337"/>
      <c r="L14" s="338"/>
      <c r="M14" s="339">
        <v>250000</v>
      </c>
      <c r="N14" s="340"/>
      <c r="O14" s="340"/>
      <c r="P14" s="176" t="s">
        <v>61</v>
      </c>
      <c r="Q14" s="332">
        <v>190000</v>
      </c>
      <c r="R14" s="327"/>
      <c r="S14" s="327"/>
      <c r="T14" s="78" t="s">
        <v>61</v>
      </c>
      <c r="U14" s="330">
        <v>32500</v>
      </c>
      <c r="V14" s="331"/>
      <c r="W14" s="331"/>
      <c r="X14" s="505"/>
      <c r="Y14" s="351"/>
      <c r="Z14" s="352"/>
      <c r="AA14" s="352"/>
      <c r="AB14" s="505"/>
      <c r="AC14" s="491"/>
      <c r="AD14" s="492"/>
      <c r="AE14" s="492"/>
      <c r="AF14" s="487"/>
      <c r="AG14" s="500"/>
      <c r="AH14" s="501"/>
      <c r="AI14" s="501"/>
      <c r="AJ14" s="505"/>
      <c r="AK14" s="491"/>
      <c r="AL14" s="492"/>
      <c r="AM14" s="492"/>
      <c r="AN14" s="487"/>
      <c r="AO14" s="491"/>
      <c r="AP14" s="492"/>
      <c r="AQ14" s="492"/>
      <c r="AR14" s="487"/>
      <c r="AS14" s="491"/>
      <c r="AT14" s="492"/>
      <c r="AU14" s="492"/>
      <c r="AV14" s="496"/>
      <c r="AW14" s="491"/>
      <c r="AX14" s="492"/>
      <c r="AY14" s="492"/>
      <c r="AZ14" s="496"/>
      <c r="BD14" s="116"/>
      <c r="BE14" s="116"/>
      <c r="BF14" s="116"/>
      <c r="BG14" s="116"/>
      <c r="BH14" s="117"/>
    </row>
    <row r="15" spans="1:60">
      <c r="A15" s="420">
        <v>5000.0010000000002</v>
      </c>
      <c r="B15" s="421"/>
      <c r="C15" s="422" t="s">
        <v>62</v>
      </c>
      <c r="D15" s="422"/>
      <c r="E15" s="421">
        <v>6000</v>
      </c>
      <c r="F15" s="421"/>
      <c r="G15" s="422" t="s">
        <v>60</v>
      </c>
      <c r="H15" s="423"/>
      <c r="I15" s="336" t="s">
        <v>84</v>
      </c>
      <c r="J15" s="337"/>
      <c r="K15" s="337"/>
      <c r="L15" s="338"/>
      <c r="M15" s="339">
        <v>270000</v>
      </c>
      <c r="N15" s="340"/>
      <c r="O15" s="340"/>
      <c r="P15" s="176" t="s">
        <v>61</v>
      </c>
      <c r="Q15" s="332">
        <v>210000</v>
      </c>
      <c r="R15" s="327"/>
      <c r="S15" s="327"/>
      <c r="T15" s="78" t="s">
        <v>61</v>
      </c>
      <c r="U15" s="330">
        <v>32500</v>
      </c>
      <c r="V15" s="331"/>
      <c r="W15" s="331"/>
      <c r="X15" s="505"/>
      <c r="Y15" s="351"/>
      <c r="Z15" s="352"/>
      <c r="AA15" s="352"/>
      <c r="AB15" s="505"/>
      <c r="AC15" s="491"/>
      <c r="AD15" s="492"/>
      <c r="AE15" s="492"/>
      <c r="AF15" s="487"/>
      <c r="AG15" s="500"/>
      <c r="AH15" s="501"/>
      <c r="AI15" s="501"/>
      <c r="AJ15" s="505"/>
      <c r="AK15" s="491"/>
      <c r="AL15" s="492"/>
      <c r="AM15" s="492"/>
      <c r="AN15" s="487"/>
      <c r="AO15" s="491"/>
      <c r="AP15" s="492"/>
      <c r="AQ15" s="492"/>
      <c r="AR15" s="487"/>
      <c r="AS15" s="491"/>
      <c r="AT15" s="492"/>
      <c r="AU15" s="492"/>
      <c r="AV15" s="496"/>
      <c r="AW15" s="491"/>
      <c r="AX15" s="492"/>
      <c r="AY15" s="492"/>
      <c r="AZ15" s="496"/>
      <c r="BD15" s="116"/>
      <c r="BE15" s="116"/>
      <c r="BF15" s="116"/>
      <c r="BG15" s="116"/>
      <c r="BH15" s="117"/>
    </row>
    <row r="16" spans="1:60">
      <c r="A16" s="420">
        <v>6000.0010000000002</v>
      </c>
      <c r="B16" s="421"/>
      <c r="C16" s="422" t="s">
        <v>62</v>
      </c>
      <c r="D16" s="422"/>
      <c r="E16" s="421">
        <v>8000</v>
      </c>
      <c r="F16" s="421"/>
      <c r="G16" s="422" t="s">
        <v>60</v>
      </c>
      <c r="H16" s="423"/>
      <c r="I16" s="336" t="s">
        <v>84</v>
      </c>
      <c r="J16" s="337"/>
      <c r="K16" s="337"/>
      <c r="L16" s="338"/>
      <c r="M16" s="339">
        <v>320000</v>
      </c>
      <c r="N16" s="340"/>
      <c r="O16" s="340"/>
      <c r="P16" s="176" t="s">
        <v>61</v>
      </c>
      <c r="Q16" s="332">
        <v>240000</v>
      </c>
      <c r="R16" s="327"/>
      <c r="S16" s="327"/>
      <c r="T16" s="78" t="s">
        <v>61</v>
      </c>
      <c r="U16" s="330">
        <v>32500</v>
      </c>
      <c r="V16" s="331"/>
      <c r="W16" s="331"/>
      <c r="X16" s="505"/>
      <c r="Y16" s="351"/>
      <c r="Z16" s="352"/>
      <c r="AA16" s="352"/>
      <c r="AB16" s="505"/>
      <c r="AC16" s="491"/>
      <c r="AD16" s="492"/>
      <c r="AE16" s="492"/>
      <c r="AF16" s="487"/>
      <c r="AG16" s="500"/>
      <c r="AH16" s="501"/>
      <c r="AI16" s="501"/>
      <c r="AJ16" s="505"/>
      <c r="AK16" s="491"/>
      <c r="AL16" s="492"/>
      <c r="AM16" s="492"/>
      <c r="AN16" s="487"/>
      <c r="AO16" s="491"/>
      <c r="AP16" s="492"/>
      <c r="AQ16" s="492"/>
      <c r="AR16" s="487"/>
      <c r="AS16" s="491"/>
      <c r="AT16" s="492"/>
      <c r="AU16" s="492"/>
      <c r="AV16" s="496"/>
      <c r="AW16" s="491"/>
      <c r="AX16" s="492"/>
      <c r="AY16" s="492"/>
      <c r="AZ16" s="496"/>
    </row>
    <row r="17" spans="1:57">
      <c r="A17" s="420">
        <v>8000.0010000000002</v>
      </c>
      <c r="B17" s="421"/>
      <c r="C17" s="422" t="s">
        <v>62</v>
      </c>
      <c r="D17" s="422"/>
      <c r="E17" s="421">
        <v>10000</v>
      </c>
      <c r="F17" s="421"/>
      <c r="G17" s="422" t="s">
        <v>60</v>
      </c>
      <c r="H17" s="423"/>
      <c r="I17" s="336" t="s">
        <v>84</v>
      </c>
      <c r="J17" s="337"/>
      <c r="K17" s="337"/>
      <c r="L17" s="338"/>
      <c r="M17" s="339">
        <v>360000</v>
      </c>
      <c r="N17" s="340"/>
      <c r="O17" s="340"/>
      <c r="P17" s="176" t="s">
        <v>61</v>
      </c>
      <c r="Q17" s="332">
        <v>270000</v>
      </c>
      <c r="R17" s="327"/>
      <c r="S17" s="327"/>
      <c r="T17" s="78" t="s">
        <v>61</v>
      </c>
      <c r="U17" s="330">
        <v>32500</v>
      </c>
      <c r="V17" s="331"/>
      <c r="W17" s="331"/>
      <c r="X17" s="506"/>
      <c r="Y17" s="353"/>
      <c r="Z17" s="354"/>
      <c r="AA17" s="354"/>
      <c r="AB17" s="506"/>
      <c r="AC17" s="493"/>
      <c r="AD17" s="494"/>
      <c r="AE17" s="494"/>
      <c r="AF17" s="488"/>
      <c r="AG17" s="500"/>
      <c r="AH17" s="501"/>
      <c r="AI17" s="501"/>
      <c r="AJ17" s="505"/>
      <c r="AK17" s="491"/>
      <c r="AL17" s="492"/>
      <c r="AM17" s="492"/>
      <c r="AN17" s="487"/>
      <c r="AO17" s="493"/>
      <c r="AP17" s="494"/>
      <c r="AQ17" s="494"/>
      <c r="AR17" s="488"/>
      <c r="AS17" s="491"/>
      <c r="AT17" s="492"/>
      <c r="AU17" s="492"/>
      <c r="AV17" s="496"/>
      <c r="AW17" s="491"/>
      <c r="AX17" s="492"/>
      <c r="AY17" s="492"/>
      <c r="AZ17" s="496"/>
    </row>
    <row r="18" spans="1:57">
      <c r="A18" s="420">
        <v>10000.001</v>
      </c>
      <c r="B18" s="421"/>
      <c r="C18" s="422" t="s">
        <v>62</v>
      </c>
      <c r="D18" s="422"/>
      <c r="E18" s="421">
        <v>15000</v>
      </c>
      <c r="F18" s="421"/>
      <c r="G18" s="422" t="s">
        <v>60</v>
      </c>
      <c r="H18" s="423"/>
      <c r="I18" s="336" t="s">
        <v>84</v>
      </c>
      <c r="J18" s="337"/>
      <c r="K18" s="337"/>
      <c r="L18" s="338"/>
      <c r="M18" s="339">
        <v>420000</v>
      </c>
      <c r="N18" s="340"/>
      <c r="O18" s="340"/>
      <c r="P18" s="176" t="s">
        <v>61</v>
      </c>
      <c r="Q18" s="332">
        <v>310000</v>
      </c>
      <c r="R18" s="327"/>
      <c r="S18" s="327"/>
      <c r="T18" s="78" t="s">
        <v>61</v>
      </c>
      <c r="U18" s="330">
        <v>42500</v>
      </c>
      <c r="V18" s="331"/>
      <c r="W18" s="331"/>
      <c r="X18" s="507" t="s">
        <v>61</v>
      </c>
      <c r="Y18" s="330">
        <v>120000</v>
      </c>
      <c r="Z18" s="331"/>
      <c r="AA18" s="331"/>
      <c r="AB18" s="507" t="s">
        <v>61</v>
      </c>
      <c r="AC18" s="508">
        <v>120000</v>
      </c>
      <c r="AD18" s="509"/>
      <c r="AE18" s="509"/>
      <c r="AF18" s="510" t="s">
        <v>61</v>
      </c>
      <c r="AG18" s="500"/>
      <c r="AH18" s="501"/>
      <c r="AI18" s="501"/>
      <c r="AJ18" s="505"/>
      <c r="AK18" s="491"/>
      <c r="AL18" s="492"/>
      <c r="AM18" s="492"/>
      <c r="AN18" s="487"/>
      <c r="AO18" s="508">
        <v>120000</v>
      </c>
      <c r="AP18" s="509"/>
      <c r="AQ18" s="509"/>
      <c r="AR18" s="510" t="s">
        <v>61</v>
      </c>
      <c r="AS18" s="491"/>
      <c r="AT18" s="492"/>
      <c r="AU18" s="492"/>
      <c r="AV18" s="496"/>
      <c r="AW18" s="491"/>
      <c r="AX18" s="492"/>
      <c r="AY18" s="492"/>
      <c r="AZ18" s="496"/>
      <c r="BA18" s="6"/>
      <c r="BB18" s="6"/>
      <c r="BC18" s="6"/>
      <c r="BD18" s="6"/>
      <c r="BE18" s="6"/>
    </row>
    <row r="19" spans="1:57">
      <c r="A19" s="420">
        <v>15000.001</v>
      </c>
      <c r="B19" s="421"/>
      <c r="C19" s="422" t="s">
        <v>62</v>
      </c>
      <c r="D19" s="422"/>
      <c r="E19" s="421">
        <v>20000</v>
      </c>
      <c r="F19" s="421"/>
      <c r="G19" s="422" t="s">
        <v>60</v>
      </c>
      <c r="H19" s="423"/>
      <c r="I19" s="336" t="s">
        <v>84</v>
      </c>
      <c r="J19" s="337"/>
      <c r="K19" s="337"/>
      <c r="L19" s="338"/>
      <c r="M19" s="339">
        <v>470000</v>
      </c>
      <c r="N19" s="340"/>
      <c r="O19" s="340"/>
      <c r="P19" s="176" t="s">
        <v>61</v>
      </c>
      <c r="Q19" s="332">
        <v>340000</v>
      </c>
      <c r="R19" s="327"/>
      <c r="S19" s="327"/>
      <c r="T19" s="78" t="s">
        <v>61</v>
      </c>
      <c r="U19" s="330">
        <v>42500</v>
      </c>
      <c r="V19" s="331"/>
      <c r="W19" s="331"/>
      <c r="X19" s="505"/>
      <c r="Y19" s="351"/>
      <c r="Z19" s="352"/>
      <c r="AA19" s="352"/>
      <c r="AB19" s="505"/>
      <c r="AC19" s="491"/>
      <c r="AD19" s="492"/>
      <c r="AE19" s="492"/>
      <c r="AF19" s="487"/>
      <c r="AG19" s="500"/>
      <c r="AH19" s="501"/>
      <c r="AI19" s="501"/>
      <c r="AJ19" s="505"/>
      <c r="AK19" s="491"/>
      <c r="AL19" s="492"/>
      <c r="AM19" s="492"/>
      <c r="AN19" s="487"/>
      <c r="AO19" s="491"/>
      <c r="AP19" s="492"/>
      <c r="AQ19" s="492"/>
      <c r="AR19" s="487"/>
      <c r="AS19" s="491"/>
      <c r="AT19" s="492"/>
      <c r="AU19" s="492"/>
      <c r="AV19" s="496"/>
      <c r="AW19" s="491"/>
      <c r="AX19" s="492"/>
      <c r="AY19" s="492"/>
      <c r="AZ19" s="496"/>
      <c r="BA19" s="6"/>
      <c r="BB19" s="6"/>
      <c r="BC19" s="6"/>
      <c r="BD19" s="6"/>
      <c r="BE19" s="124"/>
    </row>
    <row r="20" spans="1:57">
      <c r="A20" s="420">
        <v>20000.001</v>
      </c>
      <c r="B20" s="421"/>
      <c r="C20" s="422" t="s">
        <v>62</v>
      </c>
      <c r="D20" s="422"/>
      <c r="E20" s="421">
        <v>30000</v>
      </c>
      <c r="F20" s="421"/>
      <c r="G20" s="422" t="s">
        <v>60</v>
      </c>
      <c r="H20" s="423"/>
      <c r="I20" s="336" t="s">
        <v>84</v>
      </c>
      <c r="J20" s="337"/>
      <c r="K20" s="337"/>
      <c r="L20" s="338"/>
      <c r="M20" s="339">
        <v>550000</v>
      </c>
      <c r="N20" s="340"/>
      <c r="O20" s="340"/>
      <c r="P20" s="176" t="s">
        <v>61</v>
      </c>
      <c r="Q20" s="332">
        <v>400000</v>
      </c>
      <c r="R20" s="327"/>
      <c r="S20" s="327"/>
      <c r="T20" s="78" t="s">
        <v>61</v>
      </c>
      <c r="U20" s="330">
        <v>42500</v>
      </c>
      <c r="V20" s="331"/>
      <c r="W20" s="331"/>
      <c r="X20" s="505"/>
      <c r="Y20" s="351"/>
      <c r="Z20" s="352"/>
      <c r="AA20" s="352"/>
      <c r="AB20" s="505"/>
      <c r="AC20" s="491"/>
      <c r="AD20" s="492"/>
      <c r="AE20" s="492"/>
      <c r="AF20" s="487"/>
      <c r="AG20" s="500"/>
      <c r="AH20" s="501"/>
      <c r="AI20" s="501"/>
      <c r="AJ20" s="505"/>
      <c r="AK20" s="491"/>
      <c r="AL20" s="492"/>
      <c r="AM20" s="492"/>
      <c r="AN20" s="487"/>
      <c r="AO20" s="491"/>
      <c r="AP20" s="492"/>
      <c r="AQ20" s="492"/>
      <c r="AR20" s="487"/>
      <c r="AS20" s="491"/>
      <c r="AT20" s="492"/>
      <c r="AU20" s="492"/>
      <c r="AV20" s="496"/>
      <c r="AW20" s="491"/>
      <c r="AX20" s="492"/>
      <c r="AY20" s="492"/>
      <c r="AZ20" s="496"/>
      <c r="BA20" s="6"/>
      <c r="BC20" s="6"/>
      <c r="BD20" s="6"/>
      <c r="BE20" s="124"/>
    </row>
    <row r="21" spans="1:57">
      <c r="A21" s="420">
        <v>30000.001</v>
      </c>
      <c r="B21" s="421"/>
      <c r="C21" s="422" t="s">
        <v>62</v>
      </c>
      <c r="D21" s="422"/>
      <c r="E21" s="421">
        <v>50000</v>
      </c>
      <c r="F21" s="421"/>
      <c r="G21" s="422" t="s">
        <v>60</v>
      </c>
      <c r="H21" s="423"/>
      <c r="I21" s="336" t="s">
        <v>84</v>
      </c>
      <c r="J21" s="337"/>
      <c r="K21" s="337"/>
      <c r="L21" s="338"/>
      <c r="M21" s="339">
        <v>630000</v>
      </c>
      <c r="N21" s="340"/>
      <c r="O21" s="340"/>
      <c r="P21" s="176" t="s">
        <v>61</v>
      </c>
      <c r="Q21" s="332">
        <v>470000</v>
      </c>
      <c r="R21" s="327"/>
      <c r="S21" s="327"/>
      <c r="T21" s="78" t="s">
        <v>61</v>
      </c>
      <c r="U21" s="330">
        <v>42500</v>
      </c>
      <c r="V21" s="331"/>
      <c r="W21" s="331"/>
      <c r="X21" s="506"/>
      <c r="Y21" s="351"/>
      <c r="Z21" s="352"/>
      <c r="AA21" s="352"/>
      <c r="AB21" s="505"/>
      <c r="AC21" s="491"/>
      <c r="AD21" s="492"/>
      <c r="AE21" s="492"/>
      <c r="AF21" s="487"/>
      <c r="AG21" s="500"/>
      <c r="AH21" s="501"/>
      <c r="AI21" s="501"/>
      <c r="AJ21" s="505"/>
      <c r="AK21" s="491"/>
      <c r="AL21" s="492"/>
      <c r="AM21" s="492"/>
      <c r="AN21" s="487"/>
      <c r="AO21" s="491"/>
      <c r="AP21" s="492"/>
      <c r="AQ21" s="492"/>
      <c r="AR21" s="487"/>
      <c r="AS21" s="491"/>
      <c r="AT21" s="492"/>
      <c r="AU21" s="492"/>
      <c r="AV21" s="496"/>
      <c r="AW21" s="491"/>
      <c r="AX21" s="492"/>
      <c r="AY21" s="492"/>
      <c r="AZ21" s="496"/>
      <c r="BA21" s="6"/>
      <c r="BC21" s="6"/>
      <c r="BD21" s="6"/>
      <c r="BE21" s="124"/>
    </row>
    <row r="22" spans="1:57">
      <c r="A22" s="420">
        <v>50000.000999999997</v>
      </c>
      <c r="B22" s="421"/>
      <c r="C22" s="422" t="s">
        <v>62</v>
      </c>
      <c r="D22" s="422"/>
      <c r="E22" s="421">
        <v>70000</v>
      </c>
      <c r="F22" s="421"/>
      <c r="G22" s="422" t="s">
        <v>60</v>
      </c>
      <c r="H22" s="423"/>
      <c r="I22" s="336" t="s">
        <v>84</v>
      </c>
      <c r="J22" s="337"/>
      <c r="K22" s="337"/>
      <c r="L22" s="338"/>
      <c r="M22" s="339">
        <v>690000</v>
      </c>
      <c r="N22" s="340"/>
      <c r="O22" s="340"/>
      <c r="P22" s="176" t="s">
        <v>61</v>
      </c>
      <c r="Q22" s="332">
        <v>510000</v>
      </c>
      <c r="R22" s="327"/>
      <c r="S22" s="327"/>
      <c r="T22" s="78" t="s">
        <v>61</v>
      </c>
      <c r="U22" s="330">
        <v>77500</v>
      </c>
      <c r="V22" s="331"/>
      <c r="W22" s="331"/>
      <c r="X22" s="507" t="s">
        <v>61</v>
      </c>
      <c r="Y22" s="351"/>
      <c r="Z22" s="352"/>
      <c r="AA22" s="352"/>
      <c r="AB22" s="505"/>
      <c r="AC22" s="491"/>
      <c r="AD22" s="492"/>
      <c r="AE22" s="492"/>
      <c r="AF22" s="487"/>
      <c r="AG22" s="500"/>
      <c r="AH22" s="501"/>
      <c r="AI22" s="501"/>
      <c r="AJ22" s="505"/>
      <c r="AK22" s="491"/>
      <c r="AL22" s="492"/>
      <c r="AM22" s="492"/>
      <c r="AN22" s="487"/>
      <c r="AO22" s="491"/>
      <c r="AP22" s="492"/>
      <c r="AQ22" s="492"/>
      <c r="AR22" s="487"/>
      <c r="AS22" s="491"/>
      <c r="AT22" s="492"/>
      <c r="AU22" s="492"/>
      <c r="AV22" s="496"/>
      <c r="AW22" s="491"/>
      <c r="AX22" s="492"/>
      <c r="AY22" s="492"/>
      <c r="AZ22" s="496"/>
      <c r="BA22" s="6"/>
      <c r="BC22" s="6"/>
      <c r="BD22" s="6"/>
      <c r="BE22" s="124"/>
    </row>
    <row r="23" spans="1:57">
      <c r="A23" s="420">
        <v>70000.001000000004</v>
      </c>
      <c r="B23" s="421"/>
      <c r="C23" s="422" t="s">
        <v>62</v>
      </c>
      <c r="D23" s="422"/>
      <c r="E23" s="443">
        <v>100000</v>
      </c>
      <c r="F23" s="443"/>
      <c r="G23" s="422" t="s">
        <v>60</v>
      </c>
      <c r="H23" s="423"/>
      <c r="I23" s="336" t="s">
        <v>84</v>
      </c>
      <c r="J23" s="337"/>
      <c r="K23" s="337"/>
      <c r="L23" s="338"/>
      <c r="M23" s="339">
        <v>720000</v>
      </c>
      <c r="N23" s="340"/>
      <c r="O23" s="340"/>
      <c r="P23" s="176" t="s">
        <v>61</v>
      </c>
      <c r="Q23" s="332">
        <v>530000</v>
      </c>
      <c r="R23" s="327"/>
      <c r="S23" s="327"/>
      <c r="T23" s="78" t="s">
        <v>61</v>
      </c>
      <c r="U23" s="330">
        <v>77500</v>
      </c>
      <c r="V23" s="331"/>
      <c r="W23" s="331"/>
      <c r="X23" s="505"/>
      <c r="Y23" s="351"/>
      <c r="Z23" s="352"/>
      <c r="AA23" s="352"/>
      <c r="AB23" s="505"/>
      <c r="AC23" s="491"/>
      <c r="AD23" s="492"/>
      <c r="AE23" s="492"/>
      <c r="AF23" s="487"/>
      <c r="AG23" s="500"/>
      <c r="AH23" s="501"/>
      <c r="AI23" s="501"/>
      <c r="AJ23" s="505"/>
      <c r="AK23" s="491"/>
      <c r="AL23" s="492"/>
      <c r="AM23" s="492"/>
      <c r="AN23" s="487"/>
      <c r="AO23" s="491"/>
      <c r="AP23" s="492"/>
      <c r="AQ23" s="492"/>
      <c r="AR23" s="487"/>
      <c r="AS23" s="491"/>
      <c r="AT23" s="492"/>
      <c r="AU23" s="492"/>
      <c r="AV23" s="496"/>
      <c r="AW23" s="491"/>
      <c r="AX23" s="492"/>
      <c r="AY23" s="492"/>
      <c r="AZ23" s="496"/>
      <c r="BA23" s="6"/>
      <c r="BC23" s="6"/>
      <c r="BD23" s="6"/>
      <c r="BE23" s="124"/>
    </row>
    <row r="24" spans="1:57">
      <c r="A24" s="439">
        <v>100000.001</v>
      </c>
      <c r="B24" s="440"/>
      <c r="C24" s="441" t="s">
        <v>64</v>
      </c>
      <c r="D24" s="441"/>
      <c r="E24" s="441"/>
      <c r="F24" s="441"/>
      <c r="G24" s="441"/>
      <c r="H24" s="442"/>
      <c r="I24" s="321" t="s">
        <v>84</v>
      </c>
      <c r="J24" s="322"/>
      <c r="K24" s="322"/>
      <c r="L24" s="323"/>
      <c r="M24" s="324">
        <v>750000</v>
      </c>
      <c r="N24" s="325"/>
      <c r="O24" s="325"/>
      <c r="P24" s="179" t="s">
        <v>61</v>
      </c>
      <c r="Q24" s="328">
        <v>560000</v>
      </c>
      <c r="R24" s="329"/>
      <c r="S24" s="329"/>
      <c r="T24" s="101" t="s">
        <v>61</v>
      </c>
      <c r="U24" s="330">
        <v>77500</v>
      </c>
      <c r="V24" s="331"/>
      <c r="W24" s="331"/>
      <c r="X24" s="519"/>
      <c r="Y24" s="355"/>
      <c r="Z24" s="356"/>
      <c r="AA24" s="356"/>
      <c r="AB24" s="519"/>
      <c r="AC24" s="511"/>
      <c r="AD24" s="512"/>
      <c r="AE24" s="512"/>
      <c r="AF24" s="520"/>
      <c r="AG24" s="517"/>
      <c r="AH24" s="518"/>
      <c r="AI24" s="518"/>
      <c r="AJ24" s="519"/>
      <c r="AK24" s="511"/>
      <c r="AL24" s="512"/>
      <c r="AM24" s="512"/>
      <c r="AN24" s="520"/>
      <c r="AO24" s="511"/>
      <c r="AP24" s="512"/>
      <c r="AQ24" s="512"/>
      <c r="AR24" s="520"/>
      <c r="AS24" s="511"/>
      <c r="AT24" s="512"/>
      <c r="AU24" s="512"/>
      <c r="AV24" s="514"/>
      <c r="AW24" s="511"/>
      <c r="AX24" s="512"/>
      <c r="AY24" s="512"/>
      <c r="AZ24" s="514"/>
    </row>
    <row r="25" spans="1:57">
      <c r="A25" s="444" t="s">
        <v>65</v>
      </c>
      <c r="B25" s="445"/>
      <c r="C25" s="445"/>
      <c r="D25" s="445"/>
      <c r="E25" s="445"/>
      <c r="F25" s="445"/>
      <c r="G25" s="445"/>
      <c r="H25" s="446"/>
      <c r="I25" s="306" t="s">
        <v>84</v>
      </c>
      <c r="J25" s="307"/>
      <c r="K25" s="307"/>
      <c r="L25" s="308"/>
      <c r="M25" s="309">
        <v>24000</v>
      </c>
      <c r="N25" s="310"/>
      <c r="O25" s="310"/>
      <c r="P25" s="181" t="s">
        <v>61</v>
      </c>
      <c r="Q25" s="521" t="s">
        <v>63</v>
      </c>
      <c r="R25" s="522"/>
      <c r="S25" s="522"/>
      <c r="T25" s="523"/>
      <c r="U25" s="529" t="s">
        <v>63</v>
      </c>
      <c r="V25" s="522"/>
      <c r="W25" s="522"/>
      <c r="X25" s="523"/>
      <c r="Y25" s="529" t="s">
        <v>63</v>
      </c>
      <c r="Z25" s="522"/>
      <c r="AA25" s="522"/>
      <c r="AB25" s="523"/>
      <c r="AC25" s="529" t="s">
        <v>63</v>
      </c>
      <c r="AD25" s="522"/>
      <c r="AE25" s="522"/>
      <c r="AF25" s="523"/>
      <c r="AG25" s="529" t="s">
        <v>63</v>
      </c>
      <c r="AH25" s="522"/>
      <c r="AI25" s="522"/>
      <c r="AJ25" s="523"/>
      <c r="AK25" s="529" t="s">
        <v>63</v>
      </c>
      <c r="AL25" s="522"/>
      <c r="AM25" s="522"/>
      <c r="AN25" s="523"/>
      <c r="AO25" s="529" t="s">
        <v>63</v>
      </c>
      <c r="AP25" s="522"/>
      <c r="AQ25" s="522"/>
      <c r="AR25" s="523"/>
      <c r="AS25" s="529" t="s">
        <v>63</v>
      </c>
      <c r="AT25" s="522"/>
      <c r="AU25" s="522"/>
      <c r="AV25" s="530"/>
      <c r="AW25" s="303" t="s">
        <v>84</v>
      </c>
      <c r="AX25" s="304"/>
      <c r="AY25" s="304"/>
      <c r="AZ25" s="305"/>
    </row>
    <row r="26" spans="1:57">
      <c r="A26" s="444" t="s">
        <v>66</v>
      </c>
      <c r="B26" s="445"/>
      <c r="C26" s="445"/>
      <c r="D26" s="445"/>
      <c r="E26" s="445"/>
      <c r="F26" s="445"/>
      <c r="G26" s="445"/>
      <c r="H26" s="446"/>
      <c r="I26" s="306" t="s">
        <v>84</v>
      </c>
      <c r="J26" s="307"/>
      <c r="K26" s="307"/>
      <c r="L26" s="308"/>
      <c r="M26" s="309">
        <v>28000</v>
      </c>
      <c r="N26" s="310"/>
      <c r="O26" s="310"/>
      <c r="P26" s="182" t="s">
        <v>61</v>
      </c>
      <c r="Q26" s="447">
        <v>5000</v>
      </c>
      <c r="R26" s="448"/>
      <c r="S26" s="448"/>
      <c r="T26" s="118" t="s">
        <v>113</v>
      </c>
      <c r="U26" s="529" t="s">
        <v>63</v>
      </c>
      <c r="V26" s="522"/>
      <c r="W26" s="522"/>
      <c r="X26" s="523"/>
      <c r="Y26" s="529" t="s">
        <v>63</v>
      </c>
      <c r="Z26" s="522"/>
      <c r="AA26" s="522"/>
      <c r="AB26" s="523"/>
      <c r="AC26" s="529" t="s">
        <v>63</v>
      </c>
      <c r="AD26" s="522"/>
      <c r="AE26" s="522"/>
      <c r="AF26" s="523"/>
      <c r="AG26" s="529" t="s">
        <v>63</v>
      </c>
      <c r="AH26" s="522"/>
      <c r="AI26" s="522"/>
      <c r="AJ26" s="523"/>
      <c r="AK26" s="529" t="s">
        <v>63</v>
      </c>
      <c r="AL26" s="522"/>
      <c r="AM26" s="522"/>
      <c r="AN26" s="523"/>
      <c r="AO26" s="529" t="s">
        <v>63</v>
      </c>
      <c r="AP26" s="522"/>
      <c r="AQ26" s="522"/>
      <c r="AR26" s="523"/>
      <c r="AS26" s="529" t="s">
        <v>63</v>
      </c>
      <c r="AT26" s="522"/>
      <c r="AU26" s="522"/>
      <c r="AV26" s="530"/>
      <c r="AW26" s="316" t="s">
        <v>84</v>
      </c>
      <c r="AX26" s="312"/>
      <c r="AY26" s="312"/>
      <c r="AZ26" s="313"/>
    </row>
    <row r="27" spans="1:57">
      <c r="A27" s="64"/>
      <c r="B27" s="64"/>
      <c r="C27" s="64"/>
      <c r="D27" s="64"/>
      <c r="E27" s="64"/>
      <c r="F27" s="64"/>
      <c r="G27" s="64"/>
      <c r="H27" s="64"/>
      <c r="I27" s="119"/>
      <c r="J27" s="119"/>
      <c r="K27" s="119"/>
      <c r="L27" s="119"/>
      <c r="M27" s="79"/>
      <c r="N27" s="79"/>
      <c r="O27" s="79"/>
      <c r="P27" s="96"/>
      <c r="Q27" s="119"/>
      <c r="R27" s="120"/>
      <c r="S27" s="120"/>
      <c r="T27" s="120"/>
      <c r="U27" s="119"/>
      <c r="V27" s="120"/>
      <c r="W27" s="120"/>
      <c r="X27" s="120"/>
      <c r="Y27" s="119"/>
      <c r="Z27" s="120"/>
      <c r="AA27" s="120"/>
      <c r="AB27" s="120"/>
      <c r="AC27" s="119"/>
      <c r="AD27" s="120"/>
      <c r="AE27" s="120"/>
      <c r="AF27" s="120"/>
      <c r="AG27" s="119"/>
      <c r="AH27" s="120"/>
      <c r="AI27" s="120"/>
      <c r="AJ27" s="120"/>
      <c r="AK27" s="119"/>
      <c r="AL27" s="120"/>
      <c r="AM27" s="120"/>
      <c r="AN27" s="120"/>
      <c r="AO27" s="119"/>
      <c r="AP27" s="120"/>
      <c r="AQ27" s="120"/>
      <c r="AR27" s="120"/>
      <c r="AS27" s="119"/>
      <c r="AT27" s="120"/>
      <c r="AU27" s="120"/>
      <c r="AV27" s="120"/>
      <c r="AW27" s="58"/>
      <c r="AX27" s="62"/>
      <c r="AY27" s="58"/>
      <c r="AZ27" s="58"/>
    </row>
    <row r="28" spans="1:57" ht="19.5" thickBot="1">
      <c r="A28" s="2" t="s">
        <v>87</v>
      </c>
      <c r="B28" s="2" t="s">
        <v>88</v>
      </c>
      <c r="AW28" s="58"/>
      <c r="AX28" s="72"/>
      <c r="AY28" s="58"/>
      <c r="AZ28" s="58"/>
    </row>
    <row r="29" spans="1:57" ht="18" customHeight="1">
      <c r="A29" s="545" t="s">
        <v>2</v>
      </c>
      <c r="B29" s="541"/>
      <c r="C29" s="541"/>
      <c r="D29" s="541"/>
      <c r="E29" s="541"/>
      <c r="F29" s="541"/>
      <c r="G29" s="541"/>
      <c r="H29" s="541"/>
      <c r="I29" s="579" t="s">
        <v>89</v>
      </c>
      <c r="J29" s="580"/>
      <c r="K29" s="580"/>
      <c r="L29" s="581"/>
      <c r="M29" s="579" t="s">
        <v>0</v>
      </c>
      <c r="N29" s="580"/>
      <c r="O29" s="580"/>
      <c r="P29" s="581"/>
      <c r="Q29" s="582" t="s">
        <v>21</v>
      </c>
      <c r="R29" s="582"/>
      <c r="S29" s="582"/>
      <c r="T29" s="582"/>
      <c r="U29" s="583" t="s">
        <v>22</v>
      </c>
      <c r="V29" s="583"/>
      <c r="W29" s="583"/>
      <c r="X29" s="584"/>
      <c r="AC29" s="125"/>
      <c r="AD29" s="125"/>
      <c r="AE29" s="125"/>
      <c r="AF29" s="125"/>
      <c r="AG29" s="126"/>
      <c r="AH29" s="126"/>
      <c r="AI29" s="126"/>
      <c r="AJ29" s="126"/>
      <c r="AW29" s="58"/>
      <c r="AX29" s="58"/>
      <c r="AY29" s="75"/>
      <c r="AZ29" s="75"/>
    </row>
    <row r="30" spans="1:57">
      <c r="A30" s="546" t="s">
        <v>149</v>
      </c>
      <c r="B30" s="547"/>
      <c r="C30" s="547"/>
      <c r="D30" s="547"/>
      <c r="E30" s="547"/>
      <c r="F30" s="547"/>
      <c r="G30" s="547"/>
      <c r="H30" s="547"/>
      <c r="I30" s="563" t="str">
        <f>算定表!E21</f>
        <v>□</v>
      </c>
      <c r="J30" s="564"/>
      <c r="K30" s="564"/>
      <c r="L30" s="565"/>
      <c r="M30" s="587">
        <f>算定表!E8</f>
        <v>0</v>
      </c>
      <c r="N30" s="567"/>
      <c r="O30" s="567"/>
      <c r="P30" s="567"/>
      <c r="Q30" s="567" t="s">
        <v>27</v>
      </c>
      <c r="R30" s="567"/>
      <c r="S30" s="567"/>
      <c r="T30" s="567"/>
      <c r="U30" s="568" t="str">
        <f>IF(I30="■",IF(M30&lt;=1000,AK6,AK11),"")</f>
        <v/>
      </c>
      <c r="V30" s="568"/>
      <c r="W30" s="568"/>
      <c r="X30" s="569"/>
      <c r="Y30" s="127"/>
      <c r="Z30" s="127"/>
      <c r="AA30" s="127"/>
      <c r="AB30" s="127"/>
      <c r="AC30" s="127"/>
      <c r="AD30" s="127"/>
      <c r="AE30" s="127"/>
      <c r="AF30" s="127"/>
      <c r="AG30" s="127"/>
      <c r="AH30" s="127"/>
      <c r="AI30" s="127"/>
      <c r="AJ30" s="127"/>
      <c r="AK30" s="127"/>
      <c r="AL30" s="127"/>
      <c r="AM30" s="127"/>
      <c r="AN30" s="127"/>
      <c r="AO30" s="117"/>
    </row>
    <row r="31" spans="1:57">
      <c r="A31" s="546" t="s">
        <v>150</v>
      </c>
      <c r="B31" s="547"/>
      <c r="C31" s="547"/>
      <c r="D31" s="547"/>
      <c r="E31" s="547"/>
      <c r="F31" s="547"/>
      <c r="G31" s="547"/>
      <c r="H31" s="547"/>
      <c r="I31" s="576"/>
      <c r="J31" s="577"/>
      <c r="K31" s="577"/>
      <c r="L31" s="578"/>
      <c r="M31" s="567">
        <f>算定表!G23</f>
        <v>0</v>
      </c>
      <c r="N31" s="567"/>
      <c r="O31" s="567"/>
      <c r="P31" s="567"/>
      <c r="Q31" s="567" t="s">
        <v>28</v>
      </c>
      <c r="R31" s="567"/>
      <c r="S31" s="567"/>
      <c r="T31" s="567"/>
      <c r="U31" s="568" t="str">
        <f>IF(M31&lt;=200,"",IF(M31&lt;=1000,AC6,IF(M31&lt;=10000,AC11,AC18)))</f>
        <v/>
      </c>
      <c r="V31" s="568"/>
      <c r="W31" s="568"/>
      <c r="X31" s="569"/>
      <c r="Y31" s="127"/>
      <c r="Z31" s="127"/>
      <c r="AA31" s="127"/>
      <c r="AB31" s="127"/>
      <c r="AC31" s="127"/>
      <c r="AD31" s="127"/>
      <c r="AE31" s="127"/>
      <c r="AF31" s="127"/>
      <c r="AG31" s="127"/>
      <c r="AH31" s="127"/>
      <c r="AI31" s="127"/>
      <c r="AJ31" s="127"/>
      <c r="AK31" s="127"/>
      <c r="AL31" s="127"/>
      <c r="AM31" s="127"/>
      <c r="AN31" s="127"/>
    </row>
    <row r="32" spans="1:57" ht="18" customHeight="1">
      <c r="A32" s="546" t="s">
        <v>151</v>
      </c>
      <c r="B32" s="547"/>
      <c r="C32" s="547"/>
      <c r="D32" s="547"/>
      <c r="E32" s="547"/>
      <c r="F32" s="547"/>
      <c r="G32" s="547"/>
      <c r="H32" s="547"/>
      <c r="I32" s="576"/>
      <c r="J32" s="577"/>
      <c r="K32" s="577"/>
      <c r="L32" s="578"/>
      <c r="M32" s="567">
        <f>算定表!G25</f>
        <v>0</v>
      </c>
      <c r="N32" s="567"/>
      <c r="O32" s="567"/>
      <c r="P32" s="567"/>
      <c r="Q32" s="567" t="s">
        <v>29</v>
      </c>
      <c r="R32" s="567"/>
      <c r="S32" s="567"/>
      <c r="T32" s="567"/>
      <c r="U32" s="574" t="str">
        <f>IF(M32=0,"",IF(M32&lt;=1000,AO6,IF(M32&lt;=10000,AO11,AO18)))</f>
        <v/>
      </c>
      <c r="V32" s="574"/>
      <c r="W32" s="574"/>
      <c r="X32" s="575"/>
      <c r="Y32" s="127"/>
      <c r="Z32" s="127"/>
      <c r="AA32" s="127"/>
      <c r="AB32" s="127"/>
      <c r="AC32" s="127"/>
      <c r="AD32" s="127"/>
      <c r="AE32" s="127"/>
      <c r="AF32" s="127"/>
      <c r="AG32" s="127"/>
      <c r="AH32" s="127"/>
      <c r="AI32" s="127"/>
      <c r="AJ32" s="127"/>
      <c r="AK32" s="127"/>
      <c r="AL32" s="127"/>
      <c r="AM32" s="127"/>
      <c r="AN32" s="127"/>
    </row>
    <row r="33" spans="1:40">
      <c r="A33" s="585" t="s">
        <v>90</v>
      </c>
      <c r="B33" s="586"/>
      <c r="C33" s="586"/>
      <c r="D33" s="586"/>
      <c r="E33" s="586"/>
      <c r="F33" s="586"/>
      <c r="G33" s="586"/>
      <c r="H33" s="586"/>
      <c r="I33" s="570" t="str">
        <f>IF(算定表!E17="","",算定表!E17)</f>
        <v/>
      </c>
      <c r="J33" s="571"/>
      <c r="K33" s="571"/>
      <c r="L33" s="572"/>
      <c r="M33" s="573">
        <f>算定表!G27</f>
        <v>0</v>
      </c>
      <c r="N33" s="573"/>
      <c r="O33" s="573"/>
      <c r="P33" s="573"/>
      <c r="Q33" s="573" t="s">
        <v>30</v>
      </c>
      <c r="R33" s="573"/>
      <c r="S33" s="573"/>
      <c r="T33" s="573"/>
      <c r="U33" s="574" t="str">
        <f>IF(M33=0,"",IF(M33&lt;=1000,AS6,AS11))</f>
        <v/>
      </c>
      <c r="V33" s="574"/>
      <c r="W33" s="574"/>
      <c r="X33" s="575"/>
      <c r="Y33" s="127"/>
      <c r="Z33" s="127"/>
      <c r="AA33" s="127"/>
      <c r="AB33" s="127"/>
      <c r="AC33" s="127"/>
      <c r="AD33" s="127"/>
      <c r="AE33" s="127"/>
      <c r="AF33" s="127"/>
      <c r="AG33" s="127"/>
      <c r="AH33" s="127"/>
      <c r="AI33" s="127"/>
      <c r="AJ33" s="127"/>
      <c r="AK33" s="127"/>
      <c r="AL33" s="127"/>
      <c r="AM33" s="127"/>
      <c r="AN33" s="127"/>
    </row>
    <row r="34" spans="1:40" ht="19.5" customHeight="1">
      <c r="A34" s="585" t="s">
        <v>91</v>
      </c>
      <c r="B34" s="586"/>
      <c r="C34" s="586"/>
      <c r="D34" s="586"/>
      <c r="E34" s="586"/>
      <c r="F34" s="586"/>
      <c r="G34" s="586"/>
      <c r="H34" s="586"/>
      <c r="I34" s="570" t="str">
        <f>IF(算定表!E18="","",算定表!E18)</f>
        <v/>
      </c>
      <c r="J34" s="571"/>
      <c r="K34" s="571"/>
      <c r="L34" s="572"/>
      <c r="M34" s="573">
        <f>算定表!G29</f>
        <v>0</v>
      </c>
      <c r="N34" s="573"/>
      <c r="O34" s="573"/>
      <c r="P34" s="573"/>
      <c r="Q34" s="573" t="s">
        <v>32</v>
      </c>
      <c r="R34" s="573"/>
      <c r="S34" s="573"/>
      <c r="T34" s="573"/>
      <c r="U34" s="574" t="str">
        <f>IF(M34=0,"",IF(M34&lt;=1000,AW6,AW11))</f>
        <v/>
      </c>
      <c r="V34" s="574"/>
      <c r="W34" s="574"/>
      <c r="X34" s="575"/>
      <c r="Y34" s="127"/>
      <c r="Z34" s="127"/>
      <c r="AA34" s="127"/>
      <c r="AB34" s="127"/>
      <c r="AC34" s="127"/>
      <c r="AD34" s="127"/>
      <c r="AE34" s="127"/>
      <c r="AF34" s="127"/>
      <c r="AG34" s="127"/>
      <c r="AH34" s="127"/>
      <c r="AI34" s="127"/>
      <c r="AJ34" s="127"/>
      <c r="AK34" s="127"/>
      <c r="AL34" s="127"/>
      <c r="AM34" s="127"/>
      <c r="AN34" s="127"/>
    </row>
    <row r="35" spans="1:40">
      <c r="A35" s="546" t="s">
        <v>245</v>
      </c>
      <c r="B35" s="547"/>
      <c r="C35" s="547"/>
      <c r="D35" s="547"/>
      <c r="E35" s="547"/>
      <c r="F35" s="547"/>
      <c r="G35" s="547"/>
      <c r="H35" s="547"/>
      <c r="I35" s="563" t="str">
        <f>IF(算定表!E31="","",算定表!E31)</f>
        <v/>
      </c>
      <c r="J35" s="564"/>
      <c r="K35" s="564"/>
      <c r="L35" s="565"/>
      <c r="M35" s="566"/>
      <c r="N35" s="566"/>
      <c r="O35" s="566"/>
      <c r="P35" s="566"/>
      <c r="Q35" s="567" t="s">
        <v>243</v>
      </c>
      <c r="R35" s="567"/>
      <c r="S35" s="567"/>
      <c r="T35" s="567"/>
      <c r="U35" s="568" t="str">
        <f>IF(I35="■",2000,"")</f>
        <v/>
      </c>
      <c r="V35" s="568"/>
      <c r="W35" s="568"/>
      <c r="X35" s="569"/>
    </row>
    <row r="36" spans="1:40">
      <c r="A36" s="546" t="s">
        <v>187</v>
      </c>
      <c r="B36" s="547"/>
      <c r="C36" s="547"/>
      <c r="D36" s="547"/>
      <c r="E36" s="547"/>
      <c r="F36" s="547"/>
      <c r="G36" s="547"/>
      <c r="H36" s="547"/>
      <c r="I36" s="563" t="str">
        <f>IF(算定表!E33="","",算定表!E33)</f>
        <v/>
      </c>
      <c r="J36" s="564"/>
      <c r="K36" s="564"/>
      <c r="L36" s="565"/>
      <c r="M36" s="566"/>
      <c r="N36" s="566"/>
      <c r="O36" s="566"/>
      <c r="P36" s="566"/>
      <c r="Q36" s="567" t="s">
        <v>244</v>
      </c>
      <c r="R36" s="567"/>
      <c r="S36" s="567"/>
      <c r="T36" s="567"/>
      <c r="U36" s="568" t="str">
        <f>IF(I36="書面",1000,"")</f>
        <v/>
      </c>
      <c r="V36" s="568"/>
      <c r="W36" s="568"/>
      <c r="X36" s="569"/>
    </row>
  </sheetData>
  <sheetProtection algorithmName="SHA-512" hashValue="iX+UiO+LGadOpk2x5WREWLccjb9uJxe68Ejq4rxgDxMnAjzP6DdLKCieVqSOA45AoGj9J19uS2DrtaucttdbhA==" saltValue="GNnO8xeQbmTgLf7iy9GdXw==" spinCount="100000" sheet="1" formatCells="0" selectLockedCells="1"/>
  <mergeCells count="275">
    <mergeCell ref="AW25:AZ25"/>
    <mergeCell ref="AW26:AZ26"/>
    <mergeCell ref="AW6:AY10"/>
    <mergeCell ref="AW11:AY24"/>
    <mergeCell ref="Q3:AZ3"/>
    <mergeCell ref="AW4:AZ4"/>
    <mergeCell ref="AW5:AZ5"/>
    <mergeCell ref="AZ6:AZ10"/>
    <mergeCell ref="AZ11:AZ24"/>
    <mergeCell ref="U21:W21"/>
    <mergeCell ref="U22:W22"/>
    <mergeCell ref="U23:W23"/>
    <mergeCell ref="U24:W24"/>
    <mergeCell ref="U18:W18"/>
    <mergeCell ref="U19:W19"/>
    <mergeCell ref="U20:W20"/>
    <mergeCell ref="U12:W12"/>
    <mergeCell ref="U13:W13"/>
    <mergeCell ref="U14:W14"/>
    <mergeCell ref="U15:W15"/>
    <mergeCell ref="U16:W16"/>
    <mergeCell ref="U17:W17"/>
    <mergeCell ref="U7:W7"/>
    <mergeCell ref="U8:W8"/>
    <mergeCell ref="U9:W9"/>
    <mergeCell ref="U10:W10"/>
    <mergeCell ref="U6:W6"/>
    <mergeCell ref="I34:L34"/>
    <mergeCell ref="M34:P34"/>
    <mergeCell ref="Q34:T34"/>
    <mergeCell ref="U34:X34"/>
    <mergeCell ref="A29:H29"/>
    <mergeCell ref="A30:H30"/>
    <mergeCell ref="A31:H31"/>
    <mergeCell ref="A32:H32"/>
    <mergeCell ref="A33:H33"/>
    <mergeCell ref="A34:H34"/>
    <mergeCell ref="M32:P32"/>
    <mergeCell ref="Q32:T32"/>
    <mergeCell ref="U32:X32"/>
    <mergeCell ref="I31:L31"/>
    <mergeCell ref="M31:P31"/>
    <mergeCell ref="Q31:T31"/>
    <mergeCell ref="U31:X31"/>
    <mergeCell ref="I30:L30"/>
    <mergeCell ref="M30:P30"/>
    <mergeCell ref="Q30:T30"/>
    <mergeCell ref="U30:X30"/>
    <mergeCell ref="I33:L33"/>
    <mergeCell ref="M33:P33"/>
    <mergeCell ref="Q33:T33"/>
    <mergeCell ref="U33:X33"/>
    <mergeCell ref="I32:L32"/>
    <mergeCell ref="AO26:AR26"/>
    <mergeCell ref="AS26:AV26"/>
    <mergeCell ref="I29:L29"/>
    <mergeCell ref="M29:P29"/>
    <mergeCell ref="Q29:T29"/>
    <mergeCell ref="U29:X29"/>
    <mergeCell ref="AS25:AV25"/>
    <mergeCell ref="U25:X25"/>
    <mergeCell ref="Y25:AB25"/>
    <mergeCell ref="AC25:AF25"/>
    <mergeCell ref="AG25:AJ25"/>
    <mergeCell ref="AK25:AN25"/>
    <mergeCell ref="AO25:AR25"/>
    <mergeCell ref="A26:H26"/>
    <mergeCell ref="I26:L26"/>
    <mergeCell ref="M26:O26"/>
    <mergeCell ref="U26:X26"/>
    <mergeCell ref="Y26:AB26"/>
    <mergeCell ref="AC26:AF26"/>
    <mergeCell ref="AG26:AJ26"/>
    <mergeCell ref="AK26:AN26"/>
    <mergeCell ref="Q26:S26"/>
    <mergeCell ref="I24:L24"/>
    <mergeCell ref="M24:O24"/>
    <mergeCell ref="Q24:S24"/>
    <mergeCell ref="A25:H25"/>
    <mergeCell ref="I25:L25"/>
    <mergeCell ref="M25:O25"/>
    <mergeCell ref="Q25:T25"/>
    <mergeCell ref="X22:X24"/>
    <mergeCell ref="A23:B23"/>
    <mergeCell ref="C23:D23"/>
    <mergeCell ref="E23:F23"/>
    <mergeCell ref="G23:H23"/>
    <mergeCell ref="I23:L23"/>
    <mergeCell ref="M23:O23"/>
    <mergeCell ref="Q23:S23"/>
    <mergeCell ref="A24:B24"/>
    <mergeCell ref="C24:H24"/>
    <mergeCell ref="A22:B22"/>
    <mergeCell ref="C22:D22"/>
    <mergeCell ref="E22:F22"/>
    <mergeCell ref="G22:H22"/>
    <mergeCell ref="I22:L22"/>
    <mergeCell ref="M22:O22"/>
    <mergeCell ref="E21:F21"/>
    <mergeCell ref="G21:H21"/>
    <mergeCell ref="I21:L21"/>
    <mergeCell ref="M21:O21"/>
    <mergeCell ref="A20:B20"/>
    <mergeCell ref="C20:D20"/>
    <mergeCell ref="E20:F20"/>
    <mergeCell ref="G20:H20"/>
    <mergeCell ref="I20:L20"/>
    <mergeCell ref="M20:O20"/>
    <mergeCell ref="AF18:AF24"/>
    <mergeCell ref="AO18:AQ24"/>
    <mergeCell ref="AR18:AR24"/>
    <mergeCell ref="A19:B19"/>
    <mergeCell ref="C19:D19"/>
    <mergeCell ref="E19:F19"/>
    <mergeCell ref="G19:H19"/>
    <mergeCell ref="I19:L19"/>
    <mergeCell ref="M19:O19"/>
    <mergeCell ref="Q19:S19"/>
    <mergeCell ref="Q18:S18"/>
    <mergeCell ref="X18:X21"/>
    <mergeCell ref="Y18:AA24"/>
    <mergeCell ref="AB18:AB24"/>
    <mergeCell ref="AC18:AE24"/>
    <mergeCell ref="Q20:S20"/>
    <mergeCell ref="Q21:S21"/>
    <mergeCell ref="Q22:S22"/>
    <mergeCell ref="A18:B18"/>
    <mergeCell ref="C18:D18"/>
    <mergeCell ref="E18:F18"/>
    <mergeCell ref="G18:H18"/>
    <mergeCell ref="A21:B21"/>
    <mergeCell ref="C21:D21"/>
    <mergeCell ref="M14:O14"/>
    <mergeCell ref="I18:L18"/>
    <mergeCell ref="M18:O18"/>
    <mergeCell ref="Q16:S16"/>
    <mergeCell ref="A17:B17"/>
    <mergeCell ref="C17:D17"/>
    <mergeCell ref="E17:F17"/>
    <mergeCell ref="G17:H17"/>
    <mergeCell ref="I17:L17"/>
    <mergeCell ref="M17:O17"/>
    <mergeCell ref="Q17:S17"/>
    <mergeCell ref="A16:B16"/>
    <mergeCell ref="C16:D16"/>
    <mergeCell ref="E16:F16"/>
    <mergeCell ref="G16:H16"/>
    <mergeCell ref="I16:L16"/>
    <mergeCell ref="M16:O16"/>
    <mergeCell ref="AS11:AU24"/>
    <mergeCell ref="AV11:AV24"/>
    <mergeCell ref="A12:B12"/>
    <mergeCell ref="C12:D12"/>
    <mergeCell ref="E12:F12"/>
    <mergeCell ref="G12:H12"/>
    <mergeCell ref="I12:L12"/>
    <mergeCell ref="M12:O12"/>
    <mergeCell ref="Q12:S12"/>
    <mergeCell ref="AG11:AI24"/>
    <mergeCell ref="AJ11:AJ24"/>
    <mergeCell ref="AK11:AM24"/>
    <mergeCell ref="AN11:AN24"/>
    <mergeCell ref="AO11:AQ17"/>
    <mergeCell ref="AR11:AR17"/>
    <mergeCell ref="Q11:S11"/>
    <mergeCell ref="U11:W11"/>
    <mergeCell ref="A15:B15"/>
    <mergeCell ref="C15:D15"/>
    <mergeCell ref="E15:F15"/>
    <mergeCell ref="G15:H15"/>
    <mergeCell ref="I15:L15"/>
    <mergeCell ref="M15:O15"/>
    <mergeCell ref="Y11:AA17"/>
    <mergeCell ref="AB11:AB17"/>
    <mergeCell ref="AC11:AE17"/>
    <mergeCell ref="AF11:AF17"/>
    <mergeCell ref="X12:X17"/>
    <mergeCell ref="Q13:S13"/>
    <mergeCell ref="Q14:S14"/>
    <mergeCell ref="Q15:S15"/>
    <mergeCell ref="A11:B11"/>
    <mergeCell ref="C11:D11"/>
    <mergeCell ref="E11:F11"/>
    <mergeCell ref="G11:H11"/>
    <mergeCell ref="I11:L11"/>
    <mergeCell ref="M11:O11"/>
    <mergeCell ref="A13:B13"/>
    <mergeCell ref="C13:D13"/>
    <mergeCell ref="E13:F13"/>
    <mergeCell ref="G13:H13"/>
    <mergeCell ref="I13:L13"/>
    <mergeCell ref="M13:O13"/>
    <mergeCell ref="A14:B14"/>
    <mergeCell ref="C14:D14"/>
    <mergeCell ref="E14:F14"/>
    <mergeCell ref="G14:H14"/>
    <mergeCell ref="I14:L14"/>
    <mergeCell ref="C10:D10"/>
    <mergeCell ref="E10:F10"/>
    <mergeCell ref="G10:H10"/>
    <mergeCell ref="I10:K10"/>
    <mergeCell ref="M10:O10"/>
    <mergeCell ref="Q10:S10"/>
    <mergeCell ref="A9:B9"/>
    <mergeCell ref="C9:D9"/>
    <mergeCell ref="E9:F9"/>
    <mergeCell ref="G9:H9"/>
    <mergeCell ref="I9:K9"/>
    <mergeCell ref="M9:O9"/>
    <mergeCell ref="AK6:AM10"/>
    <mergeCell ref="AN6:AN10"/>
    <mergeCell ref="AO6:AQ10"/>
    <mergeCell ref="AR6:AR10"/>
    <mergeCell ref="AS6:AU10"/>
    <mergeCell ref="AV6:AV10"/>
    <mergeCell ref="Y6:AA10"/>
    <mergeCell ref="AB6:AB10"/>
    <mergeCell ref="AC6:AE10"/>
    <mergeCell ref="AF6:AF10"/>
    <mergeCell ref="AG6:AI10"/>
    <mergeCell ref="AJ6:AJ10"/>
    <mergeCell ref="A6:B6"/>
    <mergeCell ref="C6:D6"/>
    <mergeCell ref="E6:F6"/>
    <mergeCell ref="G6:H6"/>
    <mergeCell ref="I6:K6"/>
    <mergeCell ref="M6:O6"/>
    <mergeCell ref="Q6:S6"/>
    <mergeCell ref="X6:X10"/>
    <mergeCell ref="Q7:S7"/>
    <mergeCell ref="A8:B8"/>
    <mergeCell ref="C8:D8"/>
    <mergeCell ref="E8:F8"/>
    <mergeCell ref="G8:H8"/>
    <mergeCell ref="I8:K8"/>
    <mergeCell ref="M8:O8"/>
    <mergeCell ref="Q8:S8"/>
    <mergeCell ref="A7:B7"/>
    <mergeCell ref="C7:D7"/>
    <mergeCell ref="E7:F7"/>
    <mergeCell ref="G7:H7"/>
    <mergeCell ref="I7:K7"/>
    <mergeCell ref="M7:O7"/>
    <mergeCell ref="Q9:S9"/>
    <mergeCell ref="A10:B10"/>
    <mergeCell ref="A2:AV2"/>
    <mergeCell ref="A3:H5"/>
    <mergeCell ref="I3:P3"/>
    <mergeCell ref="I4:L5"/>
    <mergeCell ref="M4:P5"/>
    <mergeCell ref="Q4:T4"/>
    <mergeCell ref="U4:X4"/>
    <mergeCell ref="Y4:AB4"/>
    <mergeCell ref="AC4:AF4"/>
    <mergeCell ref="AG4:AJ4"/>
    <mergeCell ref="AK4:AN5"/>
    <mergeCell ref="AO4:AR4"/>
    <mergeCell ref="AS4:AV4"/>
    <mergeCell ref="Q5:T5"/>
    <mergeCell ref="U5:X5"/>
    <mergeCell ref="Y5:AB5"/>
    <mergeCell ref="AC5:AF5"/>
    <mergeCell ref="AG5:AJ5"/>
    <mergeCell ref="AO5:AR5"/>
    <mergeCell ref="AS5:AV5"/>
    <mergeCell ref="A35:H35"/>
    <mergeCell ref="I35:L35"/>
    <mergeCell ref="M35:P35"/>
    <mergeCell ref="Q35:T35"/>
    <mergeCell ref="U35:X35"/>
    <mergeCell ref="A36:H36"/>
    <mergeCell ref="I36:L36"/>
    <mergeCell ref="M36:P36"/>
    <mergeCell ref="Q36:T36"/>
    <mergeCell ref="U36:X36"/>
  </mergeCells>
  <phoneticPr fontId="1"/>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B0D6-363F-4B9B-BC4F-CC8B6558DD3D}">
  <sheetPr>
    <pageSetUpPr fitToPage="1"/>
  </sheetPr>
  <dimension ref="A1:CP63"/>
  <sheetViews>
    <sheetView showGridLines="0" showRowColHeaders="0" zoomScale="80" zoomScaleNormal="80" workbookViewId="0">
      <selection activeCell="BH7" sqref="BH7"/>
    </sheetView>
  </sheetViews>
  <sheetFormatPr defaultColWidth="8.875" defaultRowHeight="18.75"/>
  <cols>
    <col min="1" max="1" width="3.125" style="2" customWidth="1"/>
    <col min="2" max="2" width="4" style="2" customWidth="1"/>
    <col min="3" max="5" width="3.125" style="2" customWidth="1"/>
    <col min="6" max="6" width="4.875" style="2" customWidth="1"/>
    <col min="7" max="21" width="3.125" style="2" customWidth="1"/>
    <col min="22" max="22" width="4.125" style="2" customWidth="1"/>
    <col min="23" max="25" width="3.125" style="2" customWidth="1"/>
    <col min="26" max="26" width="4.375" style="2" customWidth="1"/>
    <col min="27" max="48" width="3.125" style="2" customWidth="1"/>
    <col min="49" max="49" width="8.875" style="2" hidden="1" customWidth="1"/>
    <col min="50" max="50" width="11.125" style="2" hidden="1" customWidth="1"/>
    <col min="51" max="51" width="10.125" style="2" customWidth="1"/>
    <col min="52" max="52" width="3.875" style="2" customWidth="1"/>
    <col min="53" max="53" width="8.875" style="2" hidden="1" customWidth="1"/>
    <col min="54" max="54" width="3.625" style="2" hidden="1" customWidth="1"/>
    <col min="55" max="55" width="8.875" style="2"/>
    <col min="56" max="56" width="3.5" style="2" customWidth="1"/>
    <col min="57" max="57" width="13" style="2" customWidth="1"/>
    <col min="58" max="16384" width="8.875" style="2"/>
  </cols>
  <sheetData>
    <row r="1" spans="1:57" s="58" customFormat="1" ht="30" customHeight="1">
      <c r="A1" s="53" t="s">
        <v>35</v>
      </c>
      <c r="B1" s="54"/>
      <c r="C1" s="55"/>
      <c r="D1" s="55"/>
      <c r="E1" s="55"/>
      <c r="F1" s="55"/>
      <c r="G1" s="55"/>
      <c r="H1" s="55"/>
      <c r="I1" s="55"/>
      <c r="J1" s="55"/>
      <c r="K1" s="55"/>
      <c r="L1" s="55"/>
      <c r="M1" s="54"/>
      <c r="N1" s="54"/>
      <c r="O1" s="54"/>
      <c r="P1" s="54"/>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6"/>
      <c r="AR1" s="56"/>
      <c r="AS1" s="56"/>
      <c r="AT1" s="56"/>
      <c r="AU1" s="56"/>
      <c r="AV1" s="57" t="s">
        <v>36</v>
      </c>
      <c r="AZ1" s="59"/>
      <c r="BA1" s="59"/>
      <c r="BB1" s="59"/>
    </row>
    <row r="2" spans="1:57" ht="24" customHeight="1">
      <c r="A2" s="2" t="s">
        <v>86</v>
      </c>
      <c r="AD2" s="2" t="s">
        <v>93</v>
      </c>
    </row>
    <row r="3" spans="1:57">
      <c r="A3" s="428" t="s">
        <v>41</v>
      </c>
      <c r="B3" s="429"/>
      <c r="C3" s="429"/>
      <c r="D3" s="429"/>
      <c r="E3" s="429"/>
      <c r="F3" s="429"/>
      <c r="G3" s="429"/>
      <c r="H3" s="430"/>
      <c r="I3" s="662" t="s">
        <v>42</v>
      </c>
      <c r="J3" s="453"/>
      <c r="K3" s="453"/>
      <c r="L3" s="453"/>
      <c r="M3" s="453"/>
      <c r="N3" s="453"/>
      <c r="O3" s="453"/>
      <c r="P3" s="454"/>
      <c r="Q3" s="663" t="s">
        <v>77</v>
      </c>
      <c r="R3" s="664"/>
      <c r="S3" s="664"/>
      <c r="T3" s="664"/>
      <c r="U3" s="667" t="s">
        <v>41</v>
      </c>
      <c r="V3" s="429"/>
      <c r="W3" s="429"/>
      <c r="X3" s="429"/>
      <c r="Y3" s="429"/>
      <c r="Z3" s="429"/>
      <c r="AA3" s="429"/>
      <c r="AB3" s="430"/>
      <c r="AC3" s="662" t="s">
        <v>42</v>
      </c>
      <c r="AD3" s="453"/>
      <c r="AE3" s="453"/>
      <c r="AF3" s="453"/>
      <c r="AG3" s="453"/>
      <c r="AH3" s="453"/>
      <c r="AI3" s="453"/>
      <c r="AJ3" s="453"/>
      <c r="AK3" s="665" t="s">
        <v>188</v>
      </c>
      <c r="AL3" s="665"/>
      <c r="AM3" s="665"/>
      <c r="AN3" s="665"/>
      <c r="AO3" s="376" t="s">
        <v>176</v>
      </c>
      <c r="AP3" s="377"/>
      <c r="AQ3" s="377"/>
      <c r="AR3" s="378"/>
      <c r="AS3" s="379" t="s">
        <v>43</v>
      </c>
      <c r="AT3" s="380"/>
      <c r="AU3" s="380"/>
      <c r="AV3" s="380"/>
      <c r="AW3" s="380"/>
      <c r="AX3" s="380"/>
      <c r="AY3" s="380"/>
      <c r="AZ3" s="380"/>
      <c r="BA3" s="380"/>
      <c r="BB3" s="380"/>
      <c r="BC3" s="380"/>
      <c r="BD3" s="381"/>
      <c r="BE3" s="242"/>
    </row>
    <row r="4" spans="1:57">
      <c r="A4" s="431"/>
      <c r="B4" s="432"/>
      <c r="C4" s="432"/>
      <c r="D4" s="432"/>
      <c r="E4" s="432"/>
      <c r="F4" s="432"/>
      <c r="G4" s="432"/>
      <c r="H4" s="433"/>
      <c r="I4" s="670" t="s">
        <v>44</v>
      </c>
      <c r="J4" s="671"/>
      <c r="K4" s="671"/>
      <c r="L4" s="671"/>
      <c r="M4" s="673" t="s">
        <v>45</v>
      </c>
      <c r="N4" s="674"/>
      <c r="O4" s="674"/>
      <c r="P4" s="675"/>
      <c r="Q4" s="467" t="s">
        <v>78</v>
      </c>
      <c r="R4" s="468"/>
      <c r="S4" s="468"/>
      <c r="T4" s="468"/>
      <c r="U4" s="668"/>
      <c r="V4" s="432"/>
      <c r="W4" s="432"/>
      <c r="X4" s="432"/>
      <c r="Y4" s="432"/>
      <c r="Z4" s="432"/>
      <c r="AA4" s="432"/>
      <c r="AB4" s="433"/>
      <c r="AC4" s="670" t="s">
        <v>44</v>
      </c>
      <c r="AD4" s="671"/>
      <c r="AE4" s="671"/>
      <c r="AF4" s="671"/>
      <c r="AG4" s="673" t="s">
        <v>45</v>
      </c>
      <c r="AH4" s="674"/>
      <c r="AI4" s="674"/>
      <c r="AJ4" s="674"/>
      <c r="AK4" s="666"/>
      <c r="AL4" s="666"/>
      <c r="AM4" s="666"/>
      <c r="AN4" s="666"/>
      <c r="AO4" s="394" t="s">
        <v>79</v>
      </c>
      <c r="AP4" s="395"/>
      <c r="AQ4" s="395"/>
      <c r="AR4" s="396"/>
      <c r="AS4" s="400" t="s">
        <v>80</v>
      </c>
      <c r="AT4" s="401"/>
      <c r="AU4" s="401"/>
      <c r="AV4" s="401"/>
      <c r="AW4" s="402" t="s">
        <v>189</v>
      </c>
      <c r="AX4" s="401"/>
      <c r="AY4" s="401"/>
      <c r="AZ4" s="401"/>
      <c r="BA4" s="402" t="s">
        <v>78</v>
      </c>
      <c r="BB4" s="401"/>
      <c r="BC4" s="401"/>
      <c r="BD4" s="410"/>
      <c r="BE4" s="242"/>
    </row>
    <row r="5" spans="1:57" ht="19.5" thickBot="1">
      <c r="A5" s="434"/>
      <c r="B5" s="435"/>
      <c r="C5" s="435"/>
      <c r="D5" s="435"/>
      <c r="E5" s="435"/>
      <c r="F5" s="435"/>
      <c r="G5" s="435"/>
      <c r="H5" s="436"/>
      <c r="I5" s="672"/>
      <c r="J5" s="459"/>
      <c r="K5" s="459"/>
      <c r="L5" s="459"/>
      <c r="M5" s="464"/>
      <c r="N5" s="465"/>
      <c r="O5" s="465"/>
      <c r="P5" s="466"/>
      <c r="Q5" s="479" t="s">
        <v>81</v>
      </c>
      <c r="R5" s="480"/>
      <c r="S5" s="480"/>
      <c r="T5" s="480"/>
      <c r="U5" s="669"/>
      <c r="V5" s="435"/>
      <c r="W5" s="435"/>
      <c r="X5" s="435"/>
      <c r="Y5" s="435"/>
      <c r="Z5" s="435"/>
      <c r="AA5" s="435"/>
      <c r="AB5" s="436"/>
      <c r="AC5" s="672"/>
      <c r="AD5" s="459"/>
      <c r="AE5" s="459"/>
      <c r="AF5" s="459"/>
      <c r="AG5" s="464"/>
      <c r="AH5" s="465"/>
      <c r="AI5" s="465"/>
      <c r="AJ5" s="465"/>
      <c r="AK5" s="392"/>
      <c r="AL5" s="392"/>
      <c r="AM5" s="392"/>
      <c r="AN5" s="392"/>
      <c r="AO5" s="397" t="s">
        <v>82</v>
      </c>
      <c r="AP5" s="398"/>
      <c r="AQ5" s="398"/>
      <c r="AR5" s="399"/>
      <c r="AS5" s="369" t="s">
        <v>83</v>
      </c>
      <c r="AT5" s="370"/>
      <c r="AU5" s="370"/>
      <c r="AV5" s="370"/>
      <c r="AW5" s="371" t="s">
        <v>190</v>
      </c>
      <c r="AX5" s="370"/>
      <c r="AY5" s="370"/>
      <c r="AZ5" s="370"/>
      <c r="BA5" s="371" t="s">
        <v>81</v>
      </c>
      <c r="BB5" s="370"/>
      <c r="BC5" s="370"/>
      <c r="BD5" s="411"/>
      <c r="BE5" s="242"/>
    </row>
    <row r="6" spans="1:57" ht="19.5" thickTop="1">
      <c r="A6" s="424">
        <v>0</v>
      </c>
      <c r="B6" s="425"/>
      <c r="C6" s="426"/>
      <c r="D6" s="426"/>
      <c r="E6" s="425">
        <v>100</v>
      </c>
      <c r="F6" s="425"/>
      <c r="G6" s="426" t="s">
        <v>60</v>
      </c>
      <c r="H6" s="427"/>
      <c r="I6" s="415">
        <v>23000</v>
      </c>
      <c r="J6" s="416"/>
      <c r="K6" s="416"/>
      <c r="L6" s="191" t="s">
        <v>61</v>
      </c>
      <c r="M6" s="417">
        <v>32000</v>
      </c>
      <c r="N6" s="416"/>
      <c r="O6" s="416"/>
      <c r="P6" s="174" t="s">
        <v>61</v>
      </c>
      <c r="Q6" s="679">
        <v>16000</v>
      </c>
      <c r="R6" s="418"/>
      <c r="S6" s="418"/>
      <c r="T6" s="129" t="s">
        <v>61</v>
      </c>
      <c r="U6" s="424">
        <v>0</v>
      </c>
      <c r="V6" s="425"/>
      <c r="W6" s="426"/>
      <c r="X6" s="426"/>
      <c r="Y6" s="425">
        <v>100</v>
      </c>
      <c r="Z6" s="425"/>
      <c r="AA6" s="426" t="s">
        <v>60</v>
      </c>
      <c r="AB6" s="427"/>
      <c r="AC6" s="676">
        <v>26000</v>
      </c>
      <c r="AD6" s="677"/>
      <c r="AE6" s="677"/>
      <c r="AF6" s="192" t="s">
        <v>61</v>
      </c>
      <c r="AG6" s="677">
        <v>35000</v>
      </c>
      <c r="AH6" s="677"/>
      <c r="AI6" s="677"/>
      <c r="AJ6" s="128" t="s">
        <v>61</v>
      </c>
      <c r="AK6" s="677">
        <v>42000</v>
      </c>
      <c r="AL6" s="677"/>
      <c r="AM6" s="677"/>
      <c r="AN6" s="194" t="s">
        <v>61</v>
      </c>
      <c r="AO6" s="678">
        <v>2000</v>
      </c>
      <c r="AP6" s="366"/>
      <c r="AQ6" s="366"/>
      <c r="AR6" s="195" t="s">
        <v>61</v>
      </c>
      <c r="AS6" s="365">
        <v>7000</v>
      </c>
      <c r="AT6" s="366"/>
      <c r="AU6" s="366"/>
      <c r="AV6" s="175" t="s">
        <v>61</v>
      </c>
      <c r="AW6" s="365">
        <v>3000</v>
      </c>
      <c r="AX6" s="366"/>
      <c r="AY6" s="366"/>
      <c r="AZ6" s="190" t="s">
        <v>61</v>
      </c>
      <c r="BA6" s="365">
        <v>16000</v>
      </c>
      <c r="BB6" s="366"/>
      <c r="BC6" s="366"/>
      <c r="BD6" s="189" t="s">
        <v>61</v>
      </c>
      <c r="BE6" s="242"/>
    </row>
    <row r="7" spans="1:57">
      <c r="A7" s="420">
        <v>100.001</v>
      </c>
      <c r="B7" s="421"/>
      <c r="C7" s="422" t="s">
        <v>62</v>
      </c>
      <c r="D7" s="422"/>
      <c r="E7" s="421">
        <v>200</v>
      </c>
      <c r="F7" s="421"/>
      <c r="G7" s="422" t="s">
        <v>60</v>
      </c>
      <c r="H7" s="423"/>
      <c r="I7" s="350">
        <v>31000</v>
      </c>
      <c r="J7" s="340"/>
      <c r="K7" s="340"/>
      <c r="L7" s="173" t="s">
        <v>61</v>
      </c>
      <c r="M7" s="339">
        <v>46000</v>
      </c>
      <c r="N7" s="340"/>
      <c r="O7" s="340"/>
      <c r="P7" s="176" t="s">
        <v>61</v>
      </c>
      <c r="Q7" s="326">
        <v>23000</v>
      </c>
      <c r="R7" s="327"/>
      <c r="S7" s="327"/>
      <c r="T7" s="78" t="s">
        <v>61</v>
      </c>
      <c r="U7" s="420">
        <v>100.001</v>
      </c>
      <c r="V7" s="421"/>
      <c r="W7" s="422" t="s">
        <v>62</v>
      </c>
      <c r="X7" s="422"/>
      <c r="Y7" s="421">
        <v>200</v>
      </c>
      <c r="Z7" s="421"/>
      <c r="AA7" s="422" t="s">
        <v>60</v>
      </c>
      <c r="AB7" s="423"/>
      <c r="AC7" s="350">
        <v>36000</v>
      </c>
      <c r="AD7" s="340"/>
      <c r="AE7" s="340"/>
      <c r="AF7" s="193" t="s">
        <v>61</v>
      </c>
      <c r="AG7" s="340">
        <v>50000</v>
      </c>
      <c r="AH7" s="340"/>
      <c r="AI7" s="340"/>
      <c r="AJ7" s="68" t="s">
        <v>61</v>
      </c>
      <c r="AK7" s="340">
        <v>60000</v>
      </c>
      <c r="AL7" s="340"/>
      <c r="AM7" s="340"/>
      <c r="AN7" s="173" t="s">
        <v>61</v>
      </c>
      <c r="AO7" s="326">
        <v>2000</v>
      </c>
      <c r="AP7" s="327"/>
      <c r="AQ7" s="327"/>
      <c r="AR7" s="187" t="s">
        <v>61</v>
      </c>
      <c r="AS7" s="332">
        <v>10000</v>
      </c>
      <c r="AT7" s="327"/>
      <c r="AU7" s="327"/>
      <c r="AV7" s="177" t="s">
        <v>61</v>
      </c>
      <c r="AW7" s="332">
        <v>5000</v>
      </c>
      <c r="AX7" s="327"/>
      <c r="AY7" s="327"/>
      <c r="AZ7" s="177" t="s">
        <v>61</v>
      </c>
      <c r="BA7" s="332">
        <v>23000</v>
      </c>
      <c r="BB7" s="327"/>
      <c r="BC7" s="327"/>
      <c r="BD7" s="187" t="s">
        <v>61</v>
      </c>
      <c r="BE7" s="242"/>
    </row>
    <row r="8" spans="1:57">
      <c r="A8" s="420">
        <v>200.001</v>
      </c>
      <c r="B8" s="421"/>
      <c r="C8" s="422" t="s">
        <v>62</v>
      </c>
      <c r="D8" s="422"/>
      <c r="E8" s="421">
        <v>300</v>
      </c>
      <c r="F8" s="421"/>
      <c r="G8" s="422" t="s">
        <v>60</v>
      </c>
      <c r="H8" s="423"/>
      <c r="I8" s="350">
        <v>41000</v>
      </c>
      <c r="J8" s="340"/>
      <c r="K8" s="340"/>
      <c r="L8" s="173" t="s">
        <v>61</v>
      </c>
      <c r="M8" s="339">
        <v>57000</v>
      </c>
      <c r="N8" s="340"/>
      <c r="O8" s="340"/>
      <c r="P8" s="176" t="s">
        <v>61</v>
      </c>
      <c r="Q8" s="326">
        <v>30000</v>
      </c>
      <c r="R8" s="327"/>
      <c r="S8" s="327"/>
      <c r="T8" s="78" t="s">
        <v>61</v>
      </c>
      <c r="U8" s="420">
        <v>200.001</v>
      </c>
      <c r="V8" s="421"/>
      <c r="W8" s="422" t="s">
        <v>62</v>
      </c>
      <c r="X8" s="422"/>
      <c r="Y8" s="421">
        <v>300</v>
      </c>
      <c r="Z8" s="421"/>
      <c r="AA8" s="422" t="s">
        <v>60</v>
      </c>
      <c r="AB8" s="423"/>
      <c r="AC8" s="350">
        <v>47000</v>
      </c>
      <c r="AD8" s="340"/>
      <c r="AE8" s="340"/>
      <c r="AF8" s="193" t="s">
        <v>61</v>
      </c>
      <c r="AG8" s="340">
        <v>63000</v>
      </c>
      <c r="AH8" s="340"/>
      <c r="AI8" s="340"/>
      <c r="AJ8" s="68" t="s">
        <v>61</v>
      </c>
      <c r="AK8" s="340">
        <v>75000</v>
      </c>
      <c r="AL8" s="340"/>
      <c r="AM8" s="340"/>
      <c r="AN8" s="173" t="s">
        <v>61</v>
      </c>
      <c r="AO8" s="326">
        <v>2000</v>
      </c>
      <c r="AP8" s="327"/>
      <c r="AQ8" s="327"/>
      <c r="AR8" s="187" t="s">
        <v>61</v>
      </c>
      <c r="AS8" s="332">
        <v>12000</v>
      </c>
      <c r="AT8" s="327"/>
      <c r="AU8" s="327"/>
      <c r="AV8" s="177" t="s">
        <v>61</v>
      </c>
      <c r="AW8" s="332">
        <v>6000</v>
      </c>
      <c r="AX8" s="327"/>
      <c r="AY8" s="327"/>
      <c r="AZ8" s="177" t="s">
        <v>61</v>
      </c>
      <c r="BA8" s="332">
        <v>30000</v>
      </c>
      <c r="BB8" s="327"/>
      <c r="BC8" s="327"/>
      <c r="BD8" s="187" t="s">
        <v>61</v>
      </c>
      <c r="BE8" s="242"/>
    </row>
    <row r="9" spans="1:57">
      <c r="A9" s="420">
        <v>300.00099999999998</v>
      </c>
      <c r="B9" s="421"/>
      <c r="C9" s="422" t="s">
        <v>62</v>
      </c>
      <c r="D9" s="422"/>
      <c r="E9" s="421">
        <v>500</v>
      </c>
      <c r="F9" s="421"/>
      <c r="G9" s="422" t="s">
        <v>60</v>
      </c>
      <c r="H9" s="423"/>
      <c r="I9" s="350">
        <v>51000</v>
      </c>
      <c r="J9" s="340"/>
      <c r="K9" s="340"/>
      <c r="L9" s="173" t="s">
        <v>61</v>
      </c>
      <c r="M9" s="339">
        <v>74000</v>
      </c>
      <c r="N9" s="340"/>
      <c r="O9" s="340"/>
      <c r="P9" s="176" t="s">
        <v>61</v>
      </c>
      <c r="Q9" s="326">
        <v>37000</v>
      </c>
      <c r="R9" s="327"/>
      <c r="S9" s="327"/>
      <c r="T9" s="78" t="s">
        <v>61</v>
      </c>
      <c r="U9" s="420">
        <v>300.00099999999998</v>
      </c>
      <c r="V9" s="421"/>
      <c r="W9" s="422" t="s">
        <v>62</v>
      </c>
      <c r="X9" s="422"/>
      <c r="Y9" s="421">
        <v>500</v>
      </c>
      <c r="Z9" s="421"/>
      <c r="AA9" s="422" t="s">
        <v>60</v>
      </c>
      <c r="AB9" s="423"/>
      <c r="AC9" s="350">
        <v>56000</v>
      </c>
      <c r="AD9" s="340"/>
      <c r="AE9" s="340"/>
      <c r="AF9" s="193" t="s">
        <v>61</v>
      </c>
      <c r="AG9" s="340">
        <v>84000</v>
      </c>
      <c r="AH9" s="340"/>
      <c r="AI9" s="340"/>
      <c r="AJ9" s="68" t="s">
        <v>61</v>
      </c>
      <c r="AK9" s="340">
        <v>100000</v>
      </c>
      <c r="AL9" s="340"/>
      <c r="AM9" s="340"/>
      <c r="AN9" s="173" t="s">
        <v>61</v>
      </c>
      <c r="AO9" s="326">
        <v>3000</v>
      </c>
      <c r="AP9" s="327"/>
      <c r="AQ9" s="327"/>
      <c r="AR9" s="187" t="s">
        <v>61</v>
      </c>
      <c r="AS9" s="332">
        <v>16000</v>
      </c>
      <c r="AT9" s="327"/>
      <c r="AU9" s="327"/>
      <c r="AV9" s="177" t="s">
        <v>61</v>
      </c>
      <c r="AW9" s="332">
        <v>8000</v>
      </c>
      <c r="AX9" s="327"/>
      <c r="AY9" s="327"/>
      <c r="AZ9" s="177" t="s">
        <v>61</v>
      </c>
      <c r="BA9" s="332">
        <v>37000</v>
      </c>
      <c r="BB9" s="327"/>
      <c r="BC9" s="327"/>
      <c r="BD9" s="187" t="s">
        <v>61</v>
      </c>
      <c r="BE9" s="242"/>
    </row>
    <row r="10" spans="1:57">
      <c r="A10" s="420">
        <v>500.00099999999998</v>
      </c>
      <c r="B10" s="421"/>
      <c r="C10" s="422" t="s">
        <v>62</v>
      </c>
      <c r="D10" s="422"/>
      <c r="E10" s="421">
        <v>1000</v>
      </c>
      <c r="F10" s="421"/>
      <c r="G10" s="422" t="s">
        <v>60</v>
      </c>
      <c r="H10" s="423"/>
      <c r="I10" s="350">
        <v>68000</v>
      </c>
      <c r="J10" s="340"/>
      <c r="K10" s="340"/>
      <c r="L10" s="173" t="s">
        <v>61</v>
      </c>
      <c r="M10" s="339">
        <v>110000</v>
      </c>
      <c r="N10" s="340"/>
      <c r="O10" s="340"/>
      <c r="P10" s="176" t="s">
        <v>61</v>
      </c>
      <c r="Q10" s="326">
        <v>50000</v>
      </c>
      <c r="R10" s="327"/>
      <c r="S10" s="327"/>
      <c r="T10" s="78" t="s">
        <v>61</v>
      </c>
      <c r="U10" s="420">
        <v>500.00099999999998</v>
      </c>
      <c r="V10" s="421"/>
      <c r="W10" s="422" t="s">
        <v>62</v>
      </c>
      <c r="X10" s="422"/>
      <c r="Y10" s="421">
        <v>1000</v>
      </c>
      <c r="Z10" s="421"/>
      <c r="AA10" s="422" t="s">
        <v>60</v>
      </c>
      <c r="AB10" s="423"/>
      <c r="AC10" s="350">
        <v>82000</v>
      </c>
      <c r="AD10" s="340"/>
      <c r="AE10" s="340"/>
      <c r="AF10" s="193" t="s">
        <v>61</v>
      </c>
      <c r="AG10" s="340">
        <v>120000</v>
      </c>
      <c r="AH10" s="340"/>
      <c r="AI10" s="340"/>
      <c r="AJ10" s="68" t="s">
        <v>61</v>
      </c>
      <c r="AK10" s="340">
        <v>140000</v>
      </c>
      <c r="AL10" s="340"/>
      <c r="AM10" s="340"/>
      <c r="AN10" s="173" t="s">
        <v>61</v>
      </c>
      <c r="AO10" s="326">
        <v>7000</v>
      </c>
      <c r="AP10" s="327"/>
      <c r="AQ10" s="327"/>
      <c r="AR10" s="187" t="s">
        <v>61</v>
      </c>
      <c r="AS10" s="332">
        <v>24000</v>
      </c>
      <c r="AT10" s="327"/>
      <c r="AU10" s="327"/>
      <c r="AV10" s="177" t="s">
        <v>61</v>
      </c>
      <c r="AW10" s="332">
        <v>12000</v>
      </c>
      <c r="AX10" s="327"/>
      <c r="AY10" s="327"/>
      <c r="AZ10" s="177" t="s">
        <v>61</v>
      </c>
      <c r="BA10" s="332">
        <v>50000</v>
      </c>
      <c r="BB10" s="327"/>
      <c r="BC10" s="327"/>
      <c r="BD10" s="187" t="s">
        <v>61</v>
      </c>
      <c r="BE10" s="242"/>
    </row>
    <row r="11" spans="1:57">
      <c r="A11" s="420">
        <v>1000.001</v>
      </c>
      <c r="B11" s="421"/>
      <c r="C11" s="422" t="s">
        <v>62</v>
      </c>
      <c r="D11" s="422"/>
      <c r="E11" s="421">
        <v>2000</v>
      </c>
      <c r="F11" s="421"/>
      <c r="G11" s="422" t="s">
        <v>60</v>
      </c>
      <c r="H11" s="423"/>
      <c r="I11" s="336" t="s">
        <v>63</v>
      </c>
      <c r="J11" s="337"/>
      <c r="K11" s="337"/>
      <c r="L11" s="338"/>
      <c r="M11" s="339">
        <v>150000</v>
      </c>
      <c r="N11" s="340"/>
      <c r="O11" s="340"/>
      <c r="P11" s="176" t="s">
        <v>61</v>
      </c>
      <c r="Q11" s="326">
        <v>75000</v>
      </c>
      <c r="R11" s="327"/>
      <c r="S11" s="327"/>
      <c r="T11" s="78" t="s">
        <v>61</v>
      </c>
      <c r="U11" s="420">
        <v>1000.001</v>
      </c>
      <c r="V11" s="421"/>
      <c r="W11" s="422" t="s">
        <v>62</v>
      </c>
      <c r="X11" s="422"/>
      <c r="Y11" s="421">
        <v>2000</v>
      </c>
      <c r="Z11" s="421"/>
      <c r="AA11" s="422" t="s">
        <v>60</v>
      </c>
      <c r="AB11" s="423"/>
      <c r="AC11" s="336" t="s">
        <v>63</v>
      </c>
      <c r="AD11" s="706"/>
      <c r="AE11" s="706"/>
      <c r="AF11" s="707"/>
      <c r="AG11" s="340">
        <v>180000</v>
      </c>
      <c r="AH11" s="340"/>
      <c r="AI11" s="340"/>
      <c r="AJ11" s="68" t="s">
        <v>61</v>
      </c>
      <c r="AK11" s="340">
        <v>210000</v>
      </c>
      <c r="AL11" s="340"/>
      <c r="AM11" s="340"/>
      <c r="AN11" s="173" t="s">
        <v>61</v>
      </c>
      <c r="AO11" s="326">
        <v>10000</v>
      </c>
      <c r="AP11" s="327"/>
      <c r="AQ11" s="327"/>
      <c r="AR11" s="187" t="s">
        <v>61</v>
      </c>
      <c r="AS11" s="332">
        <v>36000</v>
      </c>
      <c r="AT11" s="327"/>
      <c r="AU11" s="327"/>
      <c r="AV11" s="177" t="s">
        <v>61</v>
      </c>
      <c r="AW11" s="332">
        <v>18000</v>
      </c>
      <c r="AX11" s="327"/>
      <c r="AY11" s="327"/>
      <c r="AZ11" s="177" t="s">
        <v>61</v>
      </c>
      <c r="BA11" s="332">
        <v>75000</v>
      </c>
      <c r="BB11" s="327"/>
      <c r="BC11" s="327"/>
      <c r="BD11" s="187" t="s">
        <v>61</v>
      </c>
      <c r="BE11" s="242"/>
    </row>
    <row r="12" spans="1:57">
      <c r="A12" s="420">
        <v>2000.001</v>
      </c>
      <c r="B12" s="421"/>
      <c r="C12" s="422" t="s">
        <v>62</v>
      </c>
      <c r="D12" s="422"/>
      <c r="E12" s="421">
        <v>3000</v>
      </c>
      <c r="F12" s="421"/>
      <c r="G12" s="422" t="s">
        <v>60</v>
      </c>
      <c r="H12" s="423"/>
      <c r="I12" s="336" t="s">
        <v>63</v>
      </c>
      <c r="J12" s="337"/>
      <c r="K12" s="337"/>
      <c r="L12" s="338"/>
      <c r="M12" s="339">
        <v>190000</v>
      </c>
      <c r="N12" s="340"/>
      <c r="O12" s="340"/>
      <c r="P12" s="176" t="s">
        <v>61</v>
      </c>
      <c r="Q12" s="326">
        <v>95000</v>
      </c>
      <c r="R12" s="327"/>
      <c r="S12" s="327"/>
      <c r="T12" s="78" t="s">
        <v>61</v>
      </c>
      <c r="U12" s="420">
        <v>2000.001</v>
      </c>
      <c r="V12" s="421"/>
      <c r="W12" s="422" t="s">
        <v>62</v>
      </c>
      <c r="X12" s="422"/>
      <c r="Y12" s="421">
        <v>3000</v>
      </c>
      <c r="Z12" s="421"/>
      <c r="AA12" s="422" t="s">
        <v>60</v>
      </c>
      <c r="AB12" s="423"/>
      <c r="AC12" s="336" t="s">
        <v>63</v>
      </c>
      <c r="AD12" s="706"/>
      <c r="AE12" s="706"/>
      <c r="AF12" s="707"/>
      <c r="AG12" s="340">
        <v>220000</v>
      </c>
      <c r="AH12" s="340"/>
      <c r="AI12" s="340"/>
      <c r="AJ12" s="68" t="s">
        <v>61</v>
      </c>
      <c r="AK12" s="340">
        <v>260000</v>
      </c>
      <c r="AL12" s="340"/>
      <c r="AM12" s="340"/>
      <c r="AN12" s="173" t="s">
        <v>61</v>
      </c>
      <c r="AO12" s="326">
        <v>10000</v>
      </c>
      <c r="AP12" s="327"/>
      <c r="AQ12" s="327"/>
      <c r="AR12" s="187" t="s">
        <v>61</v>
      </c>
      <c r="AS12" s="332">
        <v>44000</v>
      </c>
      <c r="AT12" s="327"/>
      <c r="AU12" s="327"/>
      <c r="AV12" s="177" t="s">
        <v>61</v>
      </c>
      <c r="AW12" s="332">
        <v>22000</v>
      </c>
      <c r="AX12" s="327"/>
      <c r="AY12" s="327"/>
      <c r="AZ12" s="177" t="s">
        <v>61</v>
      </c>
      <c r="BA12" s="332">
        <v>95000</v>
      </c>
      <c r="BB12" s="327"/>
      <c r="BC12" s="327"/>
      <c r="BD12" s="187" t="s">
        <v>61</v>
      </c>
      <c r="BE12" s="242"/>
    </row>
    <row r="13" spans="1:57">
      <c r="A13" s="420">
        <v>3000.0010000000002</v>
      </c>
      <c r="B13" s="421"/>
      <c r="C13" s="422" t="s">
        <v>62</v>
      </c>
      <c r="D13" s="422"/>
      <c r="E13" s="421">
        <v>4000</v>
      </c>
      <c r="F13" s="421"/>
      <c r="G13" s="422" t="s">
        <v>60</v>
      </c>
      <c r="H13" s="423"/>
      <c r="I13" s="336" t="s">
        <v>63</v>
      </c>
      <c r="J13" s="337"/>
      <c r="K13" s="337"/>
      <c r="L13" s="338"/>
      <c r="M13" s="339">
        <v>220000</v>
      </c>
      <c r="N13" s="340"/>
      <c r="O13" s="340"/>
      <c r="P13" s="176" t="s">
        <v>61</v>
      </c>
      <c r="Q13" s="326">
        <v>110000</v>
      </c>
      <c r="R13" s="327"/>
      <c r="S13" s="327"/>
      <c r="T13" s="78" t="s">
        <v>61</v>
      </c>
      <c r="U13" s="420">
        <v>3000.0010000000002</v>
      </c>
      <c r="V13" s="421"/>
      <c r="W13" s="422" t="s">
        <v>62</v>
      </c>
      <c r="X13" s="422"/>
      <c r="Y13" s="421">
        <v>4000</v>
      </c>
      <c r="Z13" s="421"/>
      <c r="AA13" s="422" t="s">
        <v>60</v>
      </c>
      <c r="AB13" s="423"/>
      <c r="AC13" s="336" t="s">
        <v>63</v>
      </c>
      <c r="AD13" s="706"/>
      <c r="AE13" s="706"/>
      <c r="AF13" s="707"/>
      <c r="AG13" s="340">
        <v>260000</v>
      </c>
      <c r="AH13" s="340"/>
      <c r="AI13" s="340"/>
      <c r="AJ13" s="68" t="s">
        <v>61</v>
      </c>
      <c r="AK13" s="340">
        <v>310000</v>
      </c>
      <c r="AL13" s="340"/>
      <c r="AM13" s="340"/>
      <c r="AN13" s="173" t="s">
        <v>61</v>
      </c>
      <c r="AO13" s="326">
        <v>20000</v>
      </c>
      <c r="AP13" s="327"/>
      <c r="AQ13" s="327"/>
      <c r="AR13" s="187" t="s">
        <v>61</v>
      </c>
      <c r="AS13" s="332">
        <v>52000</v>
      </c>
      <c r="AT13" s="327"/>
      <c r="AU13" s="327"/>
      <c r="AV13" s="177" t="s">
        <v>61</v>
      </c>
      <c r="AW13" s="332">
        <v>26000</v>
      </c>
      <c r="AX13" s="327"/>
      <c r="AY13" s="327"/>
      <c r="AZ13" s="177" t="s">
        <v>61</v>
      </c>
      <c r="BA13" s="332">
        <v>110000</v>
      </c>
      <c r="BB13" s="327"/>
      <c r="BC13" s="327"/>
      <c r="BD13" s="187" t="s">
        <v>61</v>
      </c>
      <c r="BE13" s="242"/>
    </row>
    <row r="14" spans="1:57">
      <c r="A14" s="420">
        <v>4000.0010000000002</v>
      </c>
      <c r="B14" s="421"/>
      <c r="C14" s="422" t="s">
        <v>62</v>
      </c>
      <c r="D14" s="422"/>
      <c r="E14" s="421">
        <v>5000</v>
      </c>
      <c r="F14" s="421"/>
      <c r="G14" s="422" t="s">
        <v>60</v>
      </c>
      <c r="H14" s="423"/>
      <c r="I14" s="336" t="s">
        <v>63</v>
      </c>
      <c r="J14" s="337"/>
      <c r="K14" s="337"/>
      <c r="L14" s="338"/>
      <c r="M14" s="339">
        <v>240000</v>
      </c>
      <c r="N14" s="340"/>
      <c r="O14" s="340"/>
      <c r="P14" s="176" t="s">
        <v>61</v>
      </c>
      <c r="Q14" s="326">
        <v>120000</v>
      </c>
      <c r="R14" s="327"/>
      <c r="S14" s="327"/>
      <c r="T14" s="78" t="s">
        <v>61</v>
      </c>
      <c r="U14" s="420">
        <v>4000.0010000000002</v>
      </c>
      <c r="V14" s="421"/>
      <c r="W14" s="422" t="s">
        <v>62</v>
      </c>
      <c r="X14" s="422"/>
      <c r="Y14" s="421">
        <v>5000</v>
      </c>
      <c r="Z14" s="421"/>
      <c r="AA14" s="422" t="s">
        <v>60</v>
      </c>
      <c r="AB14" s="423"/>
      <c r="AC14" s="336" t="s">
        <v>63</v>
      </c>
      <c r="AD14" s="706"/>
      <c r="AE14" s="706"/>
      <c r="AF14" s="707"/>
      <c r="AG14" s="340">
        <v>300000</v>
      </c>
      <c r="AH14" s="340"/>
      <c r="AI14" s="340"/>
      <c r="AJ14" s="68" t="s">
        <v>61</v>
      </c>
      <c r="AK14" s="340">
        <v>360000</v>
      </c>
      <c r="AL14" s="340"/>
      <c r="AM14" s="340"/>
      <c r="AN14" s="173" t="s">
        <v>61</v>
      </c>
      <c r="AO14" s="326">
        <v>20000</v>
      </c>
      <c r="AP14" s="327"/>
      <c r="AQ14" s="327"/>
      <c r="AR14" s="187" t="s">
        <v>61</v>
      </c>
      <c r="AS14" s="332">
        <v>60000</v>
      </c>
      <c r="AT14" s="327"/>
      <c r="AU14" s="327"/>
      <c r="AV14" s="177" t="s">
        <v>61</v>
      </c>
      <c r="AW14" s="332">
        <v>30000</v>
      </c>
      <c r="AX14" s="327"/>
      <c r="AY14" s="327"/>
      <c r="AZ14" s="177" t="s">
        <v>61</v>
      </c>
      <c r="BA14" s="332">
        <v>120000</v>
      </c>
      <c r="BB14" s="327"/>
      <c r="BC14" s="327"/>
      <c r="BD14" s="187" t="s">
        <v>61</v>
      </c>
      <c r="BE14" s="242"/>
    </row>
    <row r="15" spans="1:57">
      <c r="A15" s="420">
        <v>5000.0010000000002</v>
      </c>
      <c r="B15" s="421"/>
      <c r="C15" s="422" t="s">
        <v>62</v>
      </c>
      <c r="D15" s="422"/>
      <c r="E15" s="421">
        <v>6000</v>
      </c>
      <c r="F15" s="421"/>
      <c r="G15" s="422" t="s">
        <v>60</v>
      </c>
      <c r="H15" s="423"/>
      <c r="I15" s="336" t="s">
        <v>63</v>
      </c>
      <c r="J15" s="337"/>
      <c r="K15" s="337"/>
      <c r="L15" s="338"/>
      <c r="M15" s="339">
        <v>270000</v>
      </c>
      <c r="N15" s="340"/>
      <c r="O15" s="340"/>
      <c r="P15" s="176" t="s">
        <v>61</v>
      </c>
      <c r="Q15" s="326">
        <v>130000</v>
      </c>
      <c r="R15" s="327"/>
      <c r="S15" s="327"/>
      <c r="T15" s="78" t="s">
        <v>61</v>
      </c>
      <c r="U15" s="420">
        <v>5000.0010000000002</v>
      </c>
      <c r="V15" s="421"/>
      <c r="W15" s="422" t="s">
        <v>62</v>
      </c>
      <c r="X15" s="422"/>
      <c r="Y15" s="421">
        <v>6000</v>
      </c>
      <c r="Z15" s="421"/>
      <c r="AA15" s="422" t="s">
        <v>60</v>
      </c>
      <c r="AB15" s="423"/>
      <c r="AC15" s="336" t="s">
        <v>63</v>
      </c>
      <c r="AD15" s="706"/>
      <c r="AE15" s="706"/>
      <c r="AF15" s="707"/>
      <c r="AG15" s="340">
        <v>330000</v>
      </c>
      <c r="AH15" s="340"/>
      <c r="AI15" s="340"/>
      <c r="AJ15" s="68" t="s">
        <v>61</v>
      </c>
      <c r="AK15" s="340">
        <v>390000</v>
      </c>
      <c r="AL15" s="340"/>
      <c r="AM15" s="340"/>
      <c r="AN15" s="173" t="s">
        <v>61</v>
      </c>
      <c r="AO15" s="326">
        <v>20000</v>
      </c>
      <c r="AP15" s="327"/>
      <c r="AQ15" s="327"/>
      <c r="AR15" s="187" t="s">
        <v>61</v>
      </c>
      <c r="AS15" s="332">
        <v>66000</v>
      </c>
      <c r="AT15" s="327"/>
      <c r="AU15" s="327"/>
      <c r="AV15" s="177" t="s">
        <v>61</v>
      </c>
      <c r="AW15" s="332">
        <v>33000</v>
      </c>
      <c r="AX15" s="327"/>
      <c r="AY15" s="327"/>
      <c r="AZ15" s="177" t="s">
        <v>61</v>
      </c>
      <c r="BA15" s="332">
        <v>130000</v>
      </c>
      <c r="BB15" s="327"/>
      <c r="BC15" s="327"/>
      <c r="BD15" s="187" t="s">
        <v>61</v>
      </c>
      <c r="BE15" s="242"/>
    </row>
    <row r="16" spans="1:57">
      <c r="A16" s="420">
        <v>6000.0010000000002</v>
      </c>
      <c r="B16" s="421"/>
      <c r="C16" s="422" t="s">
        <v>62</v>
      </c>
      <c r="D16" s="422"/>
      <c r="E16" s="421">
        <v>8000</v>
      </c>
      <c r="F16" s="421"/>
      <c r="G16" s="422" t="s">
        <v>60</v>
      </c>
      <c r="H16" s="423"/>
      <c r="I16" s="336" t="s">
        <v>63</v>
      </c>
      <c r="J16" s="337"/>
      <c r="K16" s="337"/>
      <c r="L16" s="338"/>
      <c r="M16" s="339">
        <v>320000</v>
      </c>
      <c r="N16" s="340"/>
      <c r="O16" s="340"/>
      <c r="P16" s="176" t="s">
        <v>61</v>
      </c>
      <c r="Q16" s="326">
        <v>160000</v>
      </c>
      <c r="R16" s="327"/>
      <c r="S16" s="327"/>
      <c r="T16" s="78" t="s">
        <v>61</v>
      </c>
      <c r="U16" s="420">
        <v>6000.0010000000002</v>
      </c>
      <c r="V16" s="421"/>
      <c r="W16" s="422" t="s">
        <v>62</v>
      </c>
      <c r="X16" s="422"/>
      <c r="Y16" s="421">
        <v>8000</v>
      </c>
      <c r="Z16" s="421"/>
      <c r="AA16" s="422" t="s">
        <v>60</v>
      </c>
      <c r="AB16" s="423"/>
      <c r="AC16" s="336" t="s">
        <v>63</v>
      </c>
      <c r="AD16" s="706"/>
      <c r="AE16" s="706"/>
      <c r="AF16" s="707"/>
      <c r="AG16" s="340">
        <v>390000</v>
      </c>
      <c r="AH16" s="340"/>
      <c r="AI16" s="340"/>
      <c r="AJ16" s="68" t="s">
        <v>61</v>
      </c>
      <c r="AK16" s="340">
        <v>460000</v>
      </c>
      <c r="AL16" s="340"/>
      <c r="AM16" s="340"/>
      <c r="AN16" s="173" t="s">
        <v>61</v>
      </c>
      <c r="AO16" s="326">
        <v>30000</v>
      </c>
      <c r="AP16" s="327"/>
      <c r="AQ16" s="327"/>
      <c r="AR16" s="187" t="s">
        <v>61</v>
      </c>
      <c r="AS16" s="332">
        <v>78000</v>
      </c>
      <c r="AT16" s="327"/>
      <c r="AU16" s="327"/>
      <c r="AV16" s="177" t="s">
        <v>61</v>
      </c>
      <c r="AW16" s="332">
        <v>39000</v>
      </c>
      <c r="AX16" s="327"/>
      <c r="AY16" s="327"/>
      <c r="AZ16" s="177" t="s">
        <v>61</v>
      </c>
      <c r="BA16" s="332">
        <v>160000</v>
      </c>
      <c r="BB16" s="327"/>
      <c r="BC16" s="327"/>
      <c r="BD16" s="187" t="s">
        <v>61</v>
      </c>
      <c r="BE16" s="242"/>
    </row>
    <row r="17" spans="1:94">
      <c r="A17" s="420">
        <v>8000.0010000000002</v>
      </c>
      <c r="B17" s="421"/>
      <c r="C17" s="422" t="s">
        <v>62</v>
      </c>
      <c r="D17" s="422"/>
      <c r="E17" s="421">
        <v>10000</v>
      </c>
      <c r="F17" s="421"/>
      <c r="G17" s="422" t="s">
        <v>60</v>
      </c>
      <c r="H17" s="423"/>
      <c r="I17" s="336" t="s">
        <v>63</v>
      </c>
      <c r="J17" s="337"/>
      <c r="K17" s="337"/>
      <c r="L17" s="338"/>
      <c r="M17" s="339">
        <v>350000</v>
      </c>
      <c r="N17" s="340"/>
      <c r="O17" s="340"/>
      <c r="P17" s="176" t="s">
        <v>61</v>
      </c>
      <c r="Q17" s="326">
        <v>180000</v>
      </c>
      <c r="R17" s="327"/>
      <c r="S17" s="327"/>
      <c r="T17" s="78" t="s">
        <v>61</v>
      </c>
      <c r="U17" s="420">
        <v>8000.0010000000002</v>
      </c>
      <c r="V17" s="421"/>
      <c r="W17" s="422" t="s">
        <v>62</v>
      </c>
      <c r="X17" s="422"/>
      <c r="Y17" s="421">
        <v>10000</v>
      </c>
      <c r="Z17" s="421"/>
      <c r="AA17" s="422" t="s">
        <v>60</v>
      </c>
      <c r="AB17" s="423"/>
      <c r="AC17" s="336" t="s">
        <v>63</v>
      </c>
      <c r="AD17" s="706"/>
      <c r="AE17" s="706"/>
      <c r="AF17" s="707"/>
      <c r="AG17" s="340">
        <v>440000</v>
      </c>
      <c r="AH17" s="340"/>
      <c r="AI17" s="340"/>
      <c r="AJ17" s="68" t="s">
        <v>61</v>
      </c>
      <c r="AK17" s="340">
        <v>520000</v>
      </c>
      <c r="AL17" s="340"/>
      <c r="AM17" s="340"/>
      <c r="AN17" s="173" t="s">
        <v>61</v>
      </c>
      <c r="AO17" s="326">
        <v>30000</v>
      </c>
      <c r="AP17" s="327"/>
      <c r="AQ17" s="327"/>
      <c r="AR17" s="187" t="s">
        <v>61</v>
      </c>
      <c r="AS17" s="332">
        <v>88000</v>
      </c>
      <c r="AT17" s="327"/>
      <c r="AU17" s="327"/>
      <c r="AV17" s="177" t="s">
        <v>61</v>
      </c>
      <c r="AW17" s="332">
        <v>44000</v>
      </c>
      <c r="AX17" s="327"/>
      <c r="AY17" s="327"/>
      <c r="AZ17" s="177" t="s">
        <v>61</v>
      </c>
      <c r="BA17" s="332">
        <v>180000</v>
      </c>
      <c r="BB17" s="327"/>
      <c r="BC17" s="327"/>
      <c r="BD17" s="187" t="s">
        <v>61</v>
      </c>
      <c r="BE17" s="242"/>
    </row>
    <row r="18" spans="1:94">
      <c r="A18" s="420">
        <v>10000.001</v>
      </c>
      <c r="B18" s="421"/>
      <c r="C18" s="422" t="s">
        <v>62</v>
      </c>
      <c r="D18" s="422"/>
      <c r="E18" s="421">
        <v>15000</v>
      </c>
      <c r="F18" s="421"/>
      <c r="G18" s="422" t="s">
        <v>60</v>
      </c>
      <c r="H18" s="423"/>
      <c r="I18" s="336" t="s">
        <v>63</v>
      </c>
      <c r="J18" s="337"/>
      <c r="K18" s="337"/>
      <c r="L18" s="338"/>
      <c r="M18" s="339">
        <v>390000</v>
      </c>
      <c r="N18" s="340"/>
      <c r="O18" s="340"/>
      <c r="P18" s="176" t="s">
        <v>61</v>
      </c>
      <c r="Q18" s="326">
        <v>210000</v>
      </c>
      <c r="R18" s="327"/>
      <c r="S18" s="327"/>
      <c r="T18" s="78" t="s">
        <v>61</v>
      </c>
      <c r="U18" s="420">
        <v>10000.001</v>
      </c>
      <c r="V18" s="421"/>
      <c r="W18" s="422" t="s">
        <v>62</v>
      </c>
      <c r="X18" s="422"/>
      <c r="Y18" s="421">
        <v>15000</v>
      </c>
      <c r="Z18" s="421"/>
      <c r="AA18" s="422" t="s">
        <v>60</v>
      </c>
      <c r="AB18" s="423"/>
      <c r="AC18" s="336" t="s">
        <v>63</v>
      </c>
      <c r="AD18" s="706"/>
      <c r="AE18" s="706"/>
      <c r="AF18" s="707"/>
      <c r="AG18" s="340">
        <v>490000</v>
      </c>
      <c r="AH18" s="340"/>
      <c r="AI18" s="340"/>
      <c r="AJ18" s="68" t="s">
        <v>61</v>
      </c>
      <c r="AK18" s="340">
        <v>580000</v>
      </c>
      <c r="AL18" s="340"/>
      <c r="AM18" s="340"/>
      <c r="AN18" s="173" t="s">
        <v>61</v>
      </c>
      <c r="AO18" s="326">
        <v>30000</v>
      </c>
      <c r="AP18" s="327"/>
      <c r="AQ18" s="327"/>
      <c r="AR18" s="187" t="s">
        <v>61</v>
      </c>
      <c r="AS18" s="332">
        <v>98000</v>
      </c>
      <c r="AT18" s="327"/>
      <c r="AU18" s="327"/>
      <c r="AV18" s="177" t="s">
        <v>61</v>
      </c>
      <c r="AW18" s="332">
        <v>49000</v>
      </c>
      <c r="AX18" s="327"/>
      <c r="AY18" s="327"/>
      <c r="AZ18" s="177" t="s">
        <v>61</v>
      </c>
      <c r="BA18" s="332">
        <v>210000</v>
      </c>
      <c r="BB18" s="327"/>
      <c r="BC18" s="327"/>
      <c r="BD18" s="187" t="s">
        <v>61</v>
      </c>
      <c r="BE18" s="242"/>
    </row>
    <row r="19" spans="1:94">
      <c r="A19" s="420">
        <v>15000.001</v>
      </c>
      <c r="B19" s="421"/>
      <c r="C19" s="422" t="s">
        <v>62</v>
      </c>
      <c r="D19" s="422"/>
      <c r="E19" s="421">
        <v>20000</v>
      </c>
      <c r="F19" s="421"/>
      <c r="G19" s="422" t="s">
        <v>60</v>
      </c>
      <c r="H19" s="423"/>
      <c r="I19" s="336" t="s">
        <v>63</v>
      </c>
      <c r="J19" s="337"/>
      <c r="K19" s="337"/>
      <c r="L19" s="338"/>
      <c r="M19" s="339">
        <v>430000</v>
      </c>
      <c r="N19" s="340"/>
      <c r="O19" s="340"/>
      <c r="P19" s="176" t="s">
        <v>61</v>
      </c>
      <c r="Q19" s="326">
        <v>230000</v>
      </c>
      <c r="R19" s="327"/>
      <c r="S19" s="327"/>
      <c r="T19" s="78" t="s">
        <v>61</v>
      </c>
      <c r="U19" s="420">
        <v>15000.001</v>
      </c>
      <c r="V19" s="421"/>
      <c r="W19" s="422" t="s">
        <v>62</v>
      </c>
      <c r="X19" s="422"/>
      <c r="Y19" s="421">
        <v>20000</v>
      </c>
      <c r="Z19" s="421"/>
      <c r="AA19" s="422" t="s">
        <v>60</v>
      </c>
      <c r="AB19" s="423"/>
      <c r="AC19" s="336" t="s">
        <v>63</v>
      </c>
      <c r="AD19" s="706"/>
      <c r="AE19" s="706"/>
      <c r="AF19" s="707"/>
      <c r="AG19" s="340">
        <v>550000</v>
      </c>
      <c r="AH19" s="340"/>
      <c r="AI19" s="340"/>
      <c r="AJ19" s="68" t="s">
        <v>61</v>
      </c>
      <c r="AK19" s="340">
        <v>660000</v>
      </c>
      <c r="AL19" s="340"/>
      <c r="AM19" s="340"/>
      <c r="AN19" s="173" t="s">
        <v>61</v>
      </c>
      <c r="AO19" s="326">
        <v>40000</v>
      </c>
      <c r="AP19" s="327"/>
      <c r="AQ19" s="327"/>
      <c r="AR19" s="187" t="s">
        <v>61</v>
      </c>
      <c r="AS19" s="332">
        <v>110000</v>
      </c>
      <c r="AT19" s="327"/>
      <c r="AU19" s="327"/>
      <c r="AV19" s="177" t="s">
        <v>61</v>
      </c>
      <c r="AW19" s="332">
        <v>55000</v>
      </c>
      <c r="AX19" s="327"/>
      <c r="AY19" s="327"/>
      <c r="AZ19" s="177" t="s">
        <v>61</v>
      </c>
      <c r="BA19" s="332">
        <v>230000</v>
      </c>
      <c r="BB19" s="327"/>
      <c r="BC19" s="327"/>
      <c r="BD19" s="187" t="s">
        <v>61</v>
      </c>
      <c r="BE19" s="242"/>
    </row>
    <row r="20" spans="1:94">
      <c r="A20" s="420">
        <v>20000.001</v>
      </c>
      <c r="B20" s="421"/>
      <c r="C20" s="422" t="s">
        <v>62</v>
      </c>
      <c r="D20" s="422"/>
      <c r="E20" s="421">
        <v>30000</v>
      </c>
      <c r="F20" s="421"/>
      <c r="G20" s="422" t="s">
        <v>60</v>
      </c>
      <c r="H20" s="423"/>
      <c r="I20" s="336" t="s">
        <v>63</v>
      </c>
      <c r="J20" s="337"/>
      <c r="K20" s="337"/>
      <c r="L20" s="338"/>
      <c r="M20" s="339">
        <v>490000</v>
      </c>
      <c r="N20" s="340"/>
      <c r="O20" s="340"/>
      <c r="P20" s="176" t="s">
        <v>61</v>
      </c>
      <c r="Q20" s="326">
        <v>270000</v>
      </c>
      <c r="R20" s="327"/>
      <c r="S20" s="327"/>
      <c r="T20" s="78" t="s">
        <v>61</v>
      </c>
      <c r="U20" s="420">
        <v>20000.001</v>
      </c>
      <c r="V20" s="421"/>
      <c r="W20" s="422" t="s">
        <v>62</v>
      </c>
      <c r="X20" s="422"/>
      <c r="Y20" s="421">
        <v>30000</v>
      </c>
      <c r="Z20" s="421"/>
      <c r="AA20" s="422" t="s">
        <v>60</v>
      </c>
      <c r="AB20" s="423"/>
      <c r="AC20" s="336" t="s">
        <v>63</v>
      </c>
      <c r="AD20" s="706"/>
      <c r="AE20" s="706"/>
      <c r="AF20" s="707"/>
      <c r="AG20" s="340">
        <v>620000</v>
      </c>
      <c r="AH20" s="340"/>
      <c r="AI20" s="340"/>
      <c r="AJ20" s="68" t="s">
        <v>61</v>
      </c>
      <c r="AK20" s="340">
        <v>740000</v>
      </c>
      <c r="AL20" s="340"/>
      <c r="AM20" s="340"/>
      <c r="AN20" s="173" t="s">
        <v>61</v>
      </c>
      <c r="AO20" s="326">
        <v>50000</v>
      </c>
      <c r="AP20" s="327"/>
      <c r="AQ20" s="327"/>
      <c r="AR20" s="187" t="s">
        <v>61</v>
      </c>
      <c r="AS20" s="332">
        <v>120000</v>
      </c>
      <c r="AT20" s="327"/>
      <c r="AU20" s="327"/>
      <c r="AV20" s="177" t="s">
        <v>61</v>
      </c>
      <c r="AW20" s="332">
        <v>62000</v>
      </c>
      <c r="AX20" s="327"/>
      <c r="AY20" s="327"/>
      <c r="AZ20" s="177" t="s">
        <v>61</v>
      </c>
      <c r="BA20" s="332">
        <v>270000</v>
      </c>
      <c r="BB20" s="327"/>
      <c r="BC20" s="327"/>
      <c r="BD20" s="187" t="s">
        <v>61</v>
      </c>
      <c r="BE20" s="242"/>
    </row>
    <row r="21" spans="1:94">
      <c r="A21" s="420">
        <v>30000.001</v>
      </c>
      <c r="B21" s="421"/>
      <c r="C21" s="422" t="s">
        <v>62</v>
      </c>
      <c r="D21" s="422"/>
      <c r="E21" s="421">
        <v>50000</v>
      </c>
      <c r="F21" s="421"/>
      <c r="G21" s="422" t="s">
        <v>60</v>
      </c>
      <c r="H21" s="423"/>
      <c r="I21" s="336" t="s">
        <v>63</v>
      </c>
      <c r="J21" s="337"/>
      <c r="K21" s="337"/>
      <c r="L21" s="338"/>
      <c r="M21" s="339">
        <v>580000</v>
      </c>
      <c r="N21" s="340"/>
      <c r="O21" s="340"/>
      <c r="P21" s="176" t="s">
        <v>61</v>
      </c>
      <c r="Q21" s="326">
        <v>310000</v>
      </c>
      <c r="R21" s="327"/>
      <c r="S21" s="327"/>
      <c r="T21" s="78" t="s">
        <v>61</v>
      </c>
      <c r="U21" s="420">
        <v>30000.001</v>
      </c>
      <c r="V21" s="421"/>
      <c r="W21" s="422" t="s">
        <v>62</v>
      </c>
      <c r="X21" s="422"/>
      <c r="Y21" s="421">
        <v>50000</v>
      </c>
      <c r="Z21" s="421"/>
      <c r="AA21" s="422" t="s">
        <v>60</v>
      </c>
      <c r="AB21" s="423"/>
      <c r="AC21" s="336" t="s">
        <v>63</v>
      </c>
      <c r="AD21" s="706"/>
      <c r="AE21" s="706"/>
      <c r="AF21" s="707"/>
      <c r="AG21" s="340">
        <v>740000</v>
      </c>
      <c r="AH21" s="340"/>
      <c r="AI21" s="340"/>
      <c r="AJ21" s="68" t="s">
        <v>61</v>
      </c>
      <c r="AK21" s="340">
        <v>880000</v>
      </c>
      <c r="AL21" s="340"/>
      <c r="AM21" s="340"/>
      <c r="AN21" s="173" t="s">
        <v>61</v>
      </c>
      <c r="AO21" s="326">
        <v>60000</v>
      </c>
      <c r="AP21" s="327"/>
      <c r="AQ21" s="327"/>
      <c r="AR21" s="187" t="s">
        <v>61</v>
      </c>
      <c r="AS21" s="332">
        <v>140000</v>
      </c>
      <c r="AT21" s="327"/>
      <c r="AU21" s="327"/>
      <c r="AV21" s="177" t="s">
        <v>61</v>
      </c>
      <c r="AW21" s="332">
        <v>74000</v>
      </c>
      <c r="AX21" s="327"/>
      <c r="AY21" s="327"/>
      <c r="AZ21" s="177" t="s">
        <v>61</v>
      </c>
      <c r="BA21" s="332">
        <v>310000</v>
      </c>
      <c r="BB21" s="327"/>
      <c r="BC21" s="327"/>
      <c r="BD21" s="187" t="s">
        <v>61</v>
      </c>
      <c r="BE21" s="242"/>
    </row>
    <row r="22" spans="1:94">
      <c r="A22" s="420">
        <v>50000.000999999997</v>
      </c>
      <c r="B22" s="421"/>
      <c r="C22" s="422" t="s">
        <v>62</v>
      </c>
      <c r="D22" s="422"/>
      <c r="E22" s="421">
        <v>70000</v>
      </c>
      <c r="F22" s="421"/>
      <c r="G22" s="422" t="s">
        <v>60</v>
      </c>
      <c r="H22" s="423"/>
      <c r="I22" s="336" t="s">
        <v>63</v>
      </c>
      <c r="J22" s="337"/>
      <c r="K22" s="337"/>
      <c r="L22" s="338"/>
      <c r="M22" s="339">
        <v>680000</v>
      </c>
      <c r="N22" s="340"/>
      <c r="O22" s="340"/>
      <c r="P22" s="176" t="s">
        <v>61</v>
      </c>
      <c r="Q22" s="326">
        <v>340000</v>
      </c>
      <c r="R22" s="327"/>
      <c r="S22" s="327"/>
      <c r="T22" s="78" t="s">
        <v>61</v>
      </c>
      <c r="U22" s="420">
        <v>50000.000999999997</v>
      </c>
      <c r="V22" s="421"/>
      <c r="W22" s="422" t="s">
        <v>62</v>
      </c>
      <c r="X22" s="422"/>
      <c r="Y22" s="421">
        <v>70000</v>
      </c>
      <c r="Z22" s="421"/>
      <c r="AA22" s="422" t="s">
        <v>60</v>
      </c>
      <c r="AB22" s="423"/>
      <c r="AC22" s="336" t="s">
        <v>63</v>
      </c>
      <c r="AD22" s="706"/>
      <c r="AE22" s="706"/>
      <c r="AF22" s="707"/>
      <c r="AG22" s="340">
        <v>850000</v>
      </c>
      <c r="AH22" s="340"/>
      <c r="AI22" s="340"/>
      <c r="AJ22" s="68" t="s">
        <v>61</v>
      </c>
      <c r="AK22" s="340">
        <v>1020000</v>
      </c>
      <c r="AL22" s="340"/>
      <c r="AM22" s="340"/>
      <c r="AN22" s="173" t="s">
        <v>61</v>
      </c>
      <c r="AO22" s="326">
        <v>70000</v>
      </c>
      <c r="AP22" s="327"/>
      <c r="AQ22" s="327"/>
      <c r="AR22" s="187" t="s">
        <v>61</v>
      </c>
      <c r="AS22" s="332">
        <v>170000</v>
      </c>
      <c r="AT22" s="327"/>
      <c r="AU22" s="327"/>
      <c r="AV22" s="177" t="s">
        <v>61</v>
      </c>
      <c r="AW22" s="332">
        <v>85000</v>
      </c>
      <c r="AX22" s="327"/>
      <c r="AY22" s="327"/>
      <c r="AZ22" s="177" t="s">
        <v>61</v>
      </c>
      <c r="BA22" s="332">
        <v>340000</v>
      </c>
      <c r="BB22" s="327"/>
      <c r="BC22" s="327"/>
      <c r="BD22" s="187" t="s">
        <v>61</v>
      </c>
      <c r="BE22" s="242"/>
    </row>
    <row r="23" spans="1:94">
      <c r="A23" s="420">
        <v>70000.001000000004</v>
      </c>
      <c r="B23" s="421"/>
      <c r="C23" s="422" t="s">
        <v>62</v>
      </c>
      <c r="D23" s="422"/>
      <c r="E23" s="443">
        <v>100000</v>
      </c>
      <c r="F23" s="443"/>
      <c r="G23" s="422" t="s">
        <v>60</v>
      </c>
      <c r="H23" s="423"/>
      <c r="I23" s="336" t="s">
        <v>63</v>
      </c>
      <c r="J23" s="337"/>
      <c r="K23" s="337"/>
      <c r="L23" s="338"/>
      <c r="M23" s="339">
        <v>760000</v>
      </c>
      <c r="N23" s="340"/>
      <c r="O23" s="340"/>
      <c r="P23" s="176" t="s">
        <v>61</v>
      </c>
      <c r="Q23" s="326">
        <v>360000</v>
      </c>
      <c r="R23" s="327"/>
      <c r="S23" s="327"/>
      <c r="T23" s="78" t="s">
        <v>61</v>
      </c>
      <c r="U23" s="420">
        <v>70000.001000000004</v>
      </c>
      <c r="V23" s="421"/>
      <c r="W23" s="422" t="s">
        <v>62</v>
      </c>
      <c r="X23" s="422"/>
      <c r="Y23" s="443">
        <v>100000</v>
      </c>
      <c r="Z23" s="443"/>
      <c r="AA23" s="422" t="s">
        <v>60</v>
      </c>
      <c r="AB23" s="423"/>
      <c r="AC23" s="336" t="s">
        <v>63</v>
      </c>
      <c r="AD23" s="706"/>
      <c r="AE23" s="706"/>
      <c r="AF23" s="707"/>
      <c r="AG23" s="340">
        <v>970000</v>
      </c>
      <c r="AH23" s="340"/>
      <c r="AI23" s="340"/>
      <c r="AJ23" s="68" t="s">
        <v>61</v>
      </c>
      <c r="AK23" s="340">
        <v>1160000</v>
      </c>
      <c r="AL23" s="340"/>
      <c r="AM23" s="340"/>
      <c r="AN23" s="173" t="s">
        <v>61</v>
      </c>
      <c r="AO23" s="326">
        <v>80000</v>
      </c>
      <c r="AP23" s="327"/>
      <c r="AQ23" s="327"/>
      <c r="AR23" s="187" t="s">
        <v>61</v>
      </c>
      <c r="AS23" s="332">
        <v>190000</v>
      </c>
      <c r="AT23" s="327"/>
      <c r="AU23" s="327"/>
      <c r="AV23" s="177" t="s">
        <v>61</v>
      </c>
      <c r="AW23" s="332">
        <v>97000</v>
      </c>
      <c r="AX23" s="327"/>
      <c r="AY23" s="327"/>
      <c r="AZ23" s="177" t="s">
        <v>61</v>
      </c>
      <c r="BA23" s="332">
        <v>360000</v>
      </c>
      <c r="BB23" s="327"/>
      <c r="BC23" s="327"/>
      <c r="BD23" s="187" t="s">
        <v>61</v>
      </c>
      <c r="BE23" s="242"/>
    </row>
    <row r="24" spans="1:94">
      <c r="A24" s="439">
        <v>100000.001</v>
      </c>
      <c r="B24" s="440"/>
      <c r="C24" s="441" t="s">
        <v>64</v>
      </c>
      <c r="D24" s="441"/>
      <c r="E24" s="441"/>
      <c r="F24" s="441"/>
      <c r="G24" s="441"/>
      <c r="H24" s="442"/>
      <c r="I24" s="321" t="s">
        <v>63</v>
      </c>
      <c r="J24" s="322"/>
      <c r="K24" s="322"/>
      <c r="L24" s="323"/>
      <c r="M24" s="324">
        <v>910000</v>
      </c>
      <c r="N24" s="325"/>
      <c r="O24" s="325"/>
      <c r="P24" s="179" t="s">
        <v>61</v>
      </c>
      <c r="Q24" s="680">
        <v>370000</v>
      </c>
      <c r="R24" s="329"/>
      <c r="S24" s="329"/>
      <c r="T24" s="101" t="s">
        <v>61</v>
      </c>
      <c r="U24" s="439">
        <v>100000.001</v>
      </c>
      <c r="V24" s="440"/>
      <c r="W24" s="441" t="s">
        <v>64</v>
      </c>
      <c r="X24" s="441"/>
      <c r="Y24" s="441"/>
      <c r="Z24" s="441"/>
      <c r="AA24" s="441"/>
      <c r="AB24" s="442"/>
      <c r="AC24" s="336" t="s">
        <v>63</v>
      </c>
      <c r="AD24" s="706"/>
      <c r="AE24" s="706"/>
      <c r="AF24" s="707"/>
      <c r="AG24" s="349">
        <v>1160000</v>
      </c>
      <c r="AH24" s="349"/>
      <c r="AI24" s="349"/>
      <c r="AJ24" s="84" t="s">
        <v>61</v>
      </c>
      <c r="AK24" s="349">
        <v>1390000</v>
      </c>
      <c r="AL24" s="349"/>
      <c r="AM24" s="349"/>
      <c r="AN24" s="178" t="s">
        <v>61</v>
      </c>
      <c r="AO24" s="680">
        <v>100000</v>
      </c>
      <c r="AP24" s="329"/>
      <c r="AQ24" s="329"/>
      <c r="AR24" s="188" t="s">
        <v>61</v>
      </c>
      <c r="AS24" s="330">
        <v>230000</v>
      </c>
      <c r="AT24" s="331"/>
      <c r="AU24" s="331"/>
      <c r="AV24" s="170" t="s">
        <v>61</v>
      </c>
      <c r="AW24" s="330">
        <v>110000</v>
      </c>
      <c r="AX24" s="331"/>
      <c r="AY24" s="331"/>
      <c r="AZ24" s="170" t="s">
        <v>61</v>
      </c>
      <c r="BA24" s="330">
        <v>370000</v>
      </c>
      <c r="BB24" s="331"/>
      <c r="BC24" s="331"/>
      <c r="BD24" s="188" t="s">
        <v>61</v>
      </c>
      <c r="BE24" s="242"/>
    </row>
    <row r="25" spans="1:94">
      <c r="A25" s="444" t="s">
        <v>65</v>
      </c>
      <c r="B25" s="445"/>
      <c r="C25" s="445"/>
      <c r="D25" s="445"/>
      <c r="E25" s="445"/>
      <c r="F25" s="445"/>
      <c r="G25" s="445"/>
      <c r="H25" s="446"/>
      <c r="I25" s="687" t="s">
        <v>63</v>
      </c>
      <c r="J25" s="688"/>
      <c r="K25" s="688"/>
      <c r="L25" s="688"/>
      <c r="M25" s="683" t="s">
        <v>63</v>
      </c>
      <c r="N25" s="682"/>
      <c r="O25" s="682"/>
      <c r="P25" s="684"/>
      <c r="Q25" s="693" t="s">
        <v>63</v>
      </c>
      <c r="R25" s="694"/>
      <c r="S25" s="694"/>
      <c r="T25" s="694"/>
      <c r="U25" s="695" t="s">
        <v>65</v>
      </c>
      <c r="V25" s="696"/>
      <c r="W25" s="696"/>
      <c r="X25" s="696"/>
      <c r="Y25" s="696"/>
      <c r="Z25" s="696"/>
      <c r="AA25" s="696"/>
      <c r="AB25" s="697"/>
      <c r="AC25" s="687" t="s">
        <v>63</v>
      </c>
      <c r="AD25" s="688"/>
      <c r="AE25" s="688"/>
      <c r="AF25" s="689"/>
      <c r="AG25" s="690">
        <v>30000</v>
      </c>
      <c r="AH25" s="690"/>
      <c r="AI25" s="690"/>
      <c r="AJ25" s="130" t="s">
        <v>61</v>
      </c>
      <c r="AK25" s="691" t="s">
        <v>63</v>
      </c>
      <c r="AL25" s="692"/>
      <c r="AM25" s="692"/>
      <c r="AN25" s="692"/>
      <c r="AO25" s="319" t="s">
        <v>63</v>
      </c>
      <c r="AP25" s="304"/>
      <c r="AQ25" s="304"/>
      <c r="AR25" s="305"/>
      <c r="AS25" s="319" t="s">
        <v>63</v>
      </c>
      <c r="AT25" s="304"/>
      <c r="AU25" s="304"/>
      <c r="AV25" s="304"/>
      <c r="AW25" s="316" t="s">
        <v>63</v>
      </c>
      <c r="AX25" s="312"/>
      <c r="AY25" s="312"/>
      <c r="AZ25" s="317"/>
      <c r="BA25" s="708">
        <v>12000</v>
      </c>
      <c r="BB25" s="709"/>
      <c r="BC25" s="709"/>
      <c r="BD25" s="196" t="s">
        <v>61</v>
      </c>
      <c r="BE25" s="242"/>
    </row>
    <row r="26" spans="1:94">
      <c r="A26" s="444" t="s">
        <v>66</v>
      </c>
      <c r="B26" s="445"/>
      <c r="C26" s="445"/>
      <c r="D26" s="445"/>
      <c r="E26" s="445"/>
      <c r="F26" s="445"/>
      <c r="G26" s="445"/>
      <c r="H26" s="446"/>
      <c r="I26" s="681" t="s">
        <v>63</v>
      </c>
      <c r="J26" s="682"/>
      <c r="K26" s="682"/>
      <c r="L26" s="682"/>
      <c r="M26" s="683" t="s">
        <v>84</v>
      </c>
      <c r="N26" s="682"/>
      <c r="O26" s="682"/>
      <c r="P26" s="684"/>
      <c r="Q26" s="522" t="s">
        <v>84</v>
      </c>
      <c r="R26" s="685"/>
      <c r="S26" s="685"/>
      <c r="T26" s="685"/>
      <c r="U26" s="686" t="s">
        <v>66</v>
      </c>
      <c r="V26" s="445"/>
      <c r="W26" s="445"/>
      <c r="X26" s="445"/>
      <c r="Y26" s="445"/>
      <c r="Z26" s="445"/>
      <c r="AA26" s="445"/>
      <c r="AB26" s="446"/>
      <c r="AC26" s="681" t="s">
        <v>63</v>
      </c>
      <c r="AD26" s="682"/>
      <c r="AE26" s="682"/>
      <c r="AF26" s="699"/>
      <c r="AG26" s="310">
        <v>27000</v>
      </c>
      <c r="AH26" s="310"/>
      <c r="AI26" s="310"/>
      <c r="AJ26" s="131" t="s">
        <v>61</v>
      </c>
      <c r="AK26" s="307" t="s">
        <v>63</v>
      </c>
      <c r="AL26" s="700"/>
      <c r="AM26" s="700"/>
      <c r="AN26" s="700"/>
      <c r="AO26" s="311" t="s">
        <v>84</v>
      </c>
      <c r="AP26" s="312"/>
      <c r="AQ26" s="312"/>
      <c r="AR26" s="313"/>
      <c r="AS26" s="311" t="s">
        <v>63</v>
      </c>
      <c r="AT26" s="312"/>
      <c r="AU26" s="312"/>
      <c r="AV26" s="312"/>
      <c r="AW26" s="316" t="s">
        <v>63</v>
      </c>
      <c r="AX26" s="312"/>
      <c r="AY26" s="312"/>
      <c r="AZ26" s="312"/>
      <c r="BA26" s="314">
        <v>14000</v>
      </c>
      <c r="BB26" s="315"/>
      <c r="BC26" s="315"/>
      <c r="BD26" s="197" t="s">
        <v>61</v>
      </c>
      <c r="BE26" s="242"/>
    </row>
    <row r="27" spans="1:94">
      <c r="C27" s="132"/>
      <c r="D27" s="133"/>
      <c r="E27" s="13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row>
    <row r="28" spans="1:94">
      <c r="A28" s="2" t="s">
        <v>87</v>
      </c>
      <c r="B28" s="2" t="s">
        <v>125</v>
      </c>
      <c r="I28" s="121"/>
      <c r="AW28" s="114"/>
      <c r="AX28" s="114"/>
      <c r="AY28" s="114"/>
      <c r="AZ28" s="114"/>
    </row>
    <row r="29" spans="1:94" ht="39" customHeight="1">
      <c r="A29" s="567" t="s">
        <v>102</v>
      </c>
      <c r="B29" s="567"/>
      <c r="C29" s="567"/>
      <c r="D29" s="567"/>
      <c r="E29" s="567"/>
      <c r="F29" s="567"/>
      <c r="G29" s="567"/>
      <c r="H29" s="567"/>
      <c r="I29" s="567" t="s">
        <v>100</v>
      </c>
      <c r="J29" s="567"/>
      <c r="K29" s="567"/>
      <c r="L29" s="567"/>
      <c r="M29" s="698" t="s">
        <v>103</v>
      </c>
      <c r="N29" s="698"/>
      <c r="O29" s="698"/>
      <c r="P29" s="698"/>
      <c r="Q29" s="698" t="s">
        <v>105</v>
      </c>
      <c r="R29" s="702"/>
      <c r="S29" s="702"/>
      <c r="T29" s="702"/>
      <c r="U29" s="702" t="s">
        <v>104</v>
      </c>
      <c r="V29" s="702"/>
      <c r="W29" s="702"/>
      <c r="X29" s="702"/>
      <c r="BF29" s="126"/>
      <c r="BG29" s="126"/>
      <c r="BH29" s="126"/>
      <c r="BI29" s="126"/>
      <c r="BJ29" s="126"/>
      <c r="BK29" s="126"/>
      <c r="BL29" s="126"/>
      <c r="BM29" s="126"/>
      <c r="BV29" s="125"/>
      <c r="BW29" s="125"/>
      <c r="BX29" s="125"/>
      <c r="BY29" s="125"/>
      <c r="BZ29" s="126"/>
      <c r="CA29" s="126"/>
      <c r="CB29" s="126"/>
      <c r="CC29" s="126"/>
      <c r="CP29" s="114"/>
    </row>
    <row r="30" spans="1:94">
      <c r="A30" s="567" t="s">
        <v>153</v>
      </c>
      <c r="B30" s="567"/>
      <c r="C30" s="567"/>
      <c r="D30" s="567"/>
      <c r="E30" s="567"/>
      <c r="F30" s="567"/>
      <c r="G30" s="567"/>
      <c r="H30" s="567"/>
      <c r="I30" s="615">
        <f>算定表!E42</f>
        <v>0</v>
      </c>
      <c r="J30" s="615"/>
      <c r="K30" s="615"/>
      <c r="L30" s="615"/>
      <c r="M30" s="539" t="str">
        <f>IF(AND(I31="■",I30&lt;&gt;0),VLOOKUP(I30,A6:K24,9),IF(AND(I31="□",I30&lt;&gt;0),VLOOKUP(I30,A6:O24,13),""))</f>
        <v/>
      </c>
      <c r="N30" s="539"/>
      <c r="O30" s="539"/>
      <c r="P30" s="539"/>
      <c r="Q30" s="539" t="str">
        <f>IF(AND($I31="■",I30&lt;&gt;0),VLOOKUP($I30,U6:AE24,9)-VLOOKUP($I30,U6:AR24,21),IF(AND($I31="□",I30&lt;&gt;0),VLOOKUP($I30,U6:AJ24,13)-VLOOKUP($I30,U6:AR24,21),""))</f>
        <v/>
      </c>
      <c r="R30" s="539"/>
      <c r="S30" s="539"/>
      <c r="T30" s="539"/>
      <c r="U30" s="539" t="str">
        <f>IF(AND($I31="■",I30&lt;&gt;0),VLOOKUP($I30,U6:AE24,9),IF(AND($I31="□",I30&lt;&gt;0),VLOOKUP($I30,U6:AJ24,13),""))</f>
        <v/>
      </c>
      <c r="V30" s="539"/>
      <c r="W30" s="539"/>
      <c r="X30" s="539"/>
      <c r="BN30" s="127"/>
      <c r="BO30" s="127"/>
      <c r="BP30" s="127"/>
      <c r="BQ30" s="127"/>
      <c r="BR30" s="127"/>
      <c r="BS30" s="127"/>
      <c r="BT30" s="127"/>
      <c r="BU30" s="127"/>
      <c r="BV30" s="127"/>
      <c r="BW30" s="127"/>
      <c r="BX30" s="127"/>
      <c r="BY30" s="127"/>
      <c r="BZ30" s="127"/>
      <c r="CA30" s="127"/>
      <c r="CB30" s="127"/>
      <c r="CC30" s="127"/>
      <c r="CD30" s="127"/>
      <c r="CE30" s="127"/>
      <c r="CF30" s="127"/>
      <c r="CG30" s="127"/>
      <c r="CH30" s="117"/>
      <c r="CP30" s="114"/>
    </row>
    <row r="31" spans="1:94">
      <c r="A31" s="567" t="s">
        <v>99</v>
      </c>
      <c r="B31" s="567"/>
      <c r="C31" s="567"/>
      <c r="D31" s="567"/>
      <c r="E31" s="567"/>
      <c r="F31" s="567"/>
      <c r="G31" s="567"/>
      <c r="H31" s="567"/>
      <c r="I31" s="615" t="str">
        <f>算定表!E41</f>
        <v>□</v>
      </c>
      <c r="J31" s="615"/>
      <c r="K31" s="615"/>
      <c r="L31" s="615"/>
      <c r="M31" s="539"/>
      <c r="N31" s="539"/>
      <c r="O31" s="539"/>
      <c r="P31" s="539"/>
      <c r="Q31" s="539"/>
      <c r="R31" s="539"/>
      <c r="S31" s="539"/>
      <c r="T31" s="539"/>
      <c r="U31" s="539"/>
      <c r="V31" s="539"/>
      <c r="W31" s="539"/>
      <c r="X31" s="539"/>
      <c r="BN31" s="127"/>
      <c r="BO31" s="127"/>
      <c r="BP31" s="127"/>
      <c r="BQ31" s="127"/>
      <c r="BR31" s="127"/>
      <c r="BS31" s="127"/>
      <c r="BT31" s="127"/>
      <c r="BU31" s="127"/>
      <c r="BV31" s="127"/>
      <c r="BW31" s="127"/>
      <c r="BX31" s="127"/>
      <c r="BY31" s="127"/>
      <c r="BZ31" s="127"/>
      <c r="CA31" s="127"/>
      <c r="CB31" s="127"/>
      <c r="CC31" s="127"/>
      <c r="CD31" s="127"/>
      <c r="CE31" s="127"/>
      <c r="CF31" s="127"/>
      <c r="CG31" s="127"/>
      <c r="CP31" s="114"/>
    </row>
    <row r="32" spans="1:94">
      <c r="A32" s="567" t="s">
        <v>101</v>
      </c>
      <c r="B32" s="567"/>
      <c r="C32" s="567"/>
      <c r="D32" s="567"/>
      <c r="E32" s="567"/>
      <c r="F32" s="567"/>
      <c r="G32" s="567"/>
      <c r="H32" s="567"/>
      <c r="I32" s="615" t="str">
        <f>算定表!E44</f>
        <v>□</v>
      </c>
      <c r="J32" s="615"/>
      <c r="K32" s="615"/>
      <c r="L32" s="615"/>
      <c r="M32" s="533" t="str">
        <f>IF($I32="■",VLOOKUP($I30,A6:S24,17),"")</f>
        <v/>
      </c>
      <c r="N32" s="534"/>
      <c r="O32" s="534"/>
      <c r="P32" s="535"/>
      <c r="Q32" s="533" t="str">
        <f>IF($I32="■",VLOOKUP($I30,U6:BC24,33),"")</f>
        <v/>
      </c>
      <c r="R32" s="534"/>
      <c r="S32" s="534"/>
      <c r="T32" s="535"/>
      <c r="U32" s="533" t="str">
        <f>IF($I32="■",VLOOKUP($I30,U6:BC24,33),"")</f>
        <v/>
      </c>
      <c r="V32" s="534"/>
      <c r="W32" s="534"/>
      <c r="X32" s="535"/>
      <c r="BN32" s="127"/>
      <c r="BO32" s="127"/>
      <c r="BP32" s="127"/>
      <c r="BQ32" s="127"/>
      <c r="BR32" s="127"/>
      <c r="BS32" s="127"/>
      <c r="BT32" s="127"/>
      <c r="BU32" s="127"/>
      <c r="BV32" s="127"/>
      <c r="BW32" s="127"/>
      <c r="BX32" s="127"/>
      <c r="BY32" s="127"/>
      <c r="BZ32" s="127"/>
      <c r="CA32" s="127"/>
      <c r="CB32" s="127"/>
      <c r="CC32" s="127"/>
      <c r="CD32" s="127"/>
      <c r="CE32" s="127"/>
      <c r="CF32" s="127"/>
      <c r="CG32" s="127"/>
    </row>
    <row r="33" spans="1:85">
      <c r="A33" s="567" t="s">
        <v>94</v>
      </c>
      <c r="B33" s="567"/>
      <c r="C33" s="567"/>
      <c r="D33" s="567"/>
      <c r="E33" s="567"/>
      <c r="F33" s="567"/>
      <c r="G33" s="567"/>
      <c r="H33" s="567"/>
      <c r="I33" s="615" t="str">
        <f>算定表!E46</f>
        <v>□</v>
      </c>
      <c r="J33" s="615"/>
      <c r="K33" s="615"/>
      <c r="L33" s="615"/>
      <c r="M33" s="701"/>
      <c r="N33" s="701"/>
      <c r="O33" s="701"/>
      <c r="P33" s="701"/>
      <c r="Q33" s="539" t="str">
        <f>IF($I33="■", IF($I36="■", VLOOKUP($I34,$U6:$AU24,25)*2, VLOOKUP($I34,$U6:$AU24,25)), "")</f>
        <v/>
      </c>
      <c r="R33" s="539"/>
      <c r="S33" s="539"/>
      <c r="T33" s="539"/>
      <c r="U33" s="539" t="str">
        <f>IF($I33="■", IF($I36="■", VLOOKUP($I34,$U6:$AU24,25)*2, VLOOKUP($I34,$U6:$AU24,25)), "")</f>
        <v/>
      </c>
      <c r="V33" s="539"/>
      <c r="W33" s="539"/>
      <c r="X33" s="539"/>
      <c r="BN33" s="127"/>
      <c r="BO33" s="127"/>
      <c r="BP33" s="127"/>
      <c r="BQ33" s="127"/>
      <c r="BR33" s="127"/>
      <c r="BS33" s="127"/>
      <c r="BT33" s="127"/>
      <c r="BU33" s="127"/>
      <c r="BV33" s="127"/>
      <c r="BW33" s="127"/>
      <c r="BX33" s="127"/>
      <c r="BY33" s="127"/>
      <c r="BZ33" s="127"/>
      <c r="CA33" s="127"/>
      <c r="CB33" s="127"/>
      <c r="CC33" s="127"/>
      <c r="CD33" s="127"/>
      <c r="CE33" s="127"/>
      <c r="CF33" s="127"/>
      <c r="CG33" s="127"/>
    </row>
    <row r="34" spans="1:85">
      <c r="A34" s="567" t="s">
        <v>154</v>
      </c>
      <c r="B34" s="567"/>
      <c r="C34" s="567"/>
      <c r="D34" s="567"/>
      <c r="E34" s="567"/>
      <c r="F34" s="567"/>
      <c r="G34" s="567"/>
      <c r="H34" s="567"/>
      <c r="I34" s="615">
        <f>算定表!E47</f>
        <v>0</v>
      </c>
      <c r="J34" s="615"/>
      <c r="K34" s="615"/>
      <c r="L34" s="615"/>
      <c r="M34" s="701"/>
      <c r="N34" s="701"/>
      <c r="O34" s="701"/>
      <c r="P34" s="701"/>
      <c r="Q34" s="539"/>
      <c r="R34" s="539"/>
      <c r="S34" s="539"/>
      <c r="T34" s="539"/>
      <c r="U34" s="539"/>
      <c r="V34" s="539"/>
      <c r="W34" s="539"/>
      <c r="X34" s="539"/>
      <c r="BA34" s="6"/>
      <c r="BB34" s="6"/>
      <c r="BC34" s="6"/>
      <c r="BD34" s="6"/>
      <c r="BE34" s="6"/>
      <c r="BF34" s="6"/>
      <c r="BG34" s="6"/>
      <c r="BH34" s="6"/>
      <c r="BI34" s="6"/>
      <c r="BJ34" s="6"/>
      <c r="BK34" s="6"/>
      <c r="BL34" s="6"/>
      <c r="BM34" s="6"/>
      <c r="BN34" s="115"/>
      <c r="BO34" s="115"/>
      <c r="BP34" s="115"/>
      <c r="BQ34" s="115"/>
      <c r="BR34" s="115"/>
      <c r="BS34" s="115"/>
      <c r="BT34" s="115"/>
      <c r="BU34" s="115"/>
      <c r="BV34" s="115"/>
      <c r="BW34" s="115"/>
      <c r="BX34" s="115"/>
      <c r="BY34" s="115"/>
      <c r="BZ34" s="115"/>
      <c r="CA34" s="115"/>
      <c r="CB34" s="115"/>
      <c r="CC34" s="115"/>
      <c r="CD34" s="115"/>
      <c r="CE34" s="115"/>
      <c r="CF34" s="115"/>
      <c r="CG34" s="115"/>
    </row>
    <row r="35" spans="1:85">
      <c r="A35" s="567" t="s">
        <v>223</v>
      </c>
      <c r="B35" s="567"/>
      <c r="C35" s="567"/>
      <c r="D35" s="567"/>
      <c r="E35" s="567"/>
      <c r="F35" s="567"/>
      <c r="G35" s="567"/>
      <c r="H35" s="567"/>
      <c r="I35" s="615" t="str">
        <f>算定表!E49</f>
        <v>□</v>
      </c>
      <c r="J35" s="615"/>
      <c r="K35" s="615"/>
      <c r="L35" s="615"/>
      <c r="M35" s="637"/>
      <c r="N35" s="638"/>
      <c r="O35" s="638"/>
      <c r="P35" s="639"/>
      <c r="Q35" s="533" t="str">
        <f>IF($I35="■", IF($I36="■", VLOOKUP($I34,$U6:$AY24,29)*2, VLOOKUP($I34,$U6:$AY24,29)), "")</f>
        <v/>
      </c>
      <c r="R35" s="534"/>
      <c r="S35" s="534"/>
      <c r="T35" s="535"/>
      <c r="U35" s="533" t="str">
        <f>IF($I35="■", IF($I36="■", VLOOKUP($I34,$U6:$AY24,29)*2, VLOOKUP($I34,$U6:$AY24,29)), "")</f>
        <v/>
      </c>
      <c r="V35" s="534"/>
      <c r="W35" s="534"/>
      <c r="X35" s="535"/>
      <c r="BA35" s="6"/>
      <c r="BB35" s="6"/>
      <c r="BC35" s="6"/>
      <c r="BD35" s="6"/>
      <c r="BE35" s="6"/>
      <c r="BF35" s="6"/>
      <c r="BG35" s="6"/>
      <c r="BH35" s="6"/>
      <c r="BI35" s="6"/>
      <c r="BJ35" s="6"/>
      <c r="BK35" s="6"/>
      <c r="BL35" s="6"/>
      <c r="BM35" s="6"/>
      <c r="BN35" s="115"/>
      <c r="BO35" s="115"/>
      <c r="BP35" s="115"/>
      <c r="BQ35" s="115"/>
      <c r="BR35" s="115"/>
      <c r="BS35" s="115"/>
      <c r="BT35" s="115"/>
      <c r="BU35" s="115"/>
      <c r="BV35" s="115"/>
      <c r="BW35" s="115"/>
      <c r="BX35" s="115"/>
      <c r="BY35" s="115"/>
      <c r="BZ35" s="115"/>
      <c r="CA35" s="115"/>
      <c r="CB35" s="115"/>
      <c r="CC35" s="115"/>
      <c r="CD35" s="115"/>
      <c r="CE35" s="115"/>
      <c r="CF35" s="115"/>
      <c r="CG35" s="115"/>
    </row>
    <row r="36" spans="1:85">
      <c r="A36" s="567" t="s">
        <v>233</v>
      </c>
      <c r="B36" s="567"/>
      <c r="C36" s="567"/>
      <c r="D36" s="567"/>
      <c r="E36" s="567"/>
      <c r="F36" s="567"/>
      <c r="G36" s="567"/>
      <c r="H36" s="567"/>
      <c r="I36" s="615" t="str">
        <f>算定表!E51</f>
        <v>□</v>
      </c>
      <c r="J36" s="615"/>
      <c r="K36" s="615"/>
      <c r="L36" s="615"/>
      <c r="M36" s="637"/>
      <c r="N36" s="638"/>
      <c r="O36" s="638"/>
      <c r="P36" s="639"/>
      <c r="Q36" s="637"/>
      <c r="R36" s="638"/>
      <c r="S36" s="638"/>
      <c r="T36" s="639"/>
      <c r="U36" s="637"/>
      <c r="V36" s="638"/>
      <c r="W36" s="638"/>
      <c r="X36" s="639"/>
      <c r="BA36" s="6"/>
      <c r="BB36" s="6"/>
      <c r="BC36" s="6"/>
      <c r="BD36" s="6"/>
      <c r="BE36" s="6"/>
      <c r="BF36" s="6"/>
      <c r="BK36" s="6"/>
      <c r="BL36" s="6"/>
      <c r="BM36" s="6"/>
      <c r="BN36" s="115"/>
      <c r="BO36" s="115"/>
      <c r="BP36" s="115"/>
      <c r="BQ36" s="115"/>
      <c r="BR36" s="115"/>
      <c r="BS36" s="115"/>
      <c r="BT36" s="115"/>
      <c r="BU36" s="115"/>
      <c r="BV36" s="115"/>
      <c r="BW36" s="115"/>
      <c r="BX36" s="115"/>
      <c r="BY36" s="115"/>
      <c r="BZ36" s="115"/>
      <c r="CA36" s="115"/>
      <c r="CB36" s="115"/>
      <c r="CC36" s="115"/>
      <c r="CD36" s="115"/>
      <c r="CE36" s="115"/>
      <c r="CF36" s="115"/>
      <c r="CG36" s="115"/>
    </row>
    <row r="37" spans="1:85">
      <c r="A37" s="567" t="s">
        <v>98</v>
      </c>
      <c r="B37" s="567"/>
      <c r="C37" s="567"/>
      <c r="D37" s="567"/>
      <c r="E37" s="567"/>
      <c r="F37" s="567"/>
      <c r="G37" s="567"/>
      <c r="H37" s="567"/>
      <c r="I37" s="615" t="str">
        <f>算定表!E53</f>
        <v>□</v>
      </c>
      <c r="J37" s="615"/>
      <c r="K37" s="615"/>
      <c r="L37" s="615"/>
      <c r="M37" s="539" t="str">
        <f>IF($I37="■",30000,"")</f>
        <v/>
      </c>
      <c r="N37" s="539"/>
      <c r="O37" s="539"/>
      <c r="P37" s="539"/>
      <c r="Q37" s="539" t="str">
        <f>IF($I37="■",30000,"")</f>
        <v/>
      </c>
      <c r="R37" s="539"/>
      <c r="S37" s="539"/>
      <c r="T37" s="539"/>
      <c r="U37" s="539" t="str">
        <f>IF($I37="■",30000,"")</f>
        <v/>
      </c>
      <c r="V37" s="539"/>
      <c r="W37" s="539"/>
      <c r="X37" s="539"/>
      <c r="BN37" s="127"/>
      <c r="BO37" s="127"/>
      <c r="BP37" s="127"/>
      <c r="BQ37" s="127"/>
      <c r="BR37" s="127"/>
      <c r="BS37" s="127"/>
      <c r="BT37" s="127"/>
      <c r="BU37" s="127"/>
      <c r="BV37" s="127"/>
      <c r="BW37" s="127"/>
      <c r="BX37" s="127"/>
      <c r="BY37" s="127"/>
      <c r="BZ37" s="127"/>
      <c r="CA37" s="127"/>
      <c r="CB37" s="127"/>
      <c r="CC37" s="127"/>
      <c r="CD37" s="127"/>
      <c r="CE37" s="127"/>
      <c r="CF37" s="127"/>
      <c r="CG37" s="127"/>
    </row>
    <row r="38" spans="1:85" ht="32.450000000000003" customHeight="1">
      <c r="A38" s="614" t="s">
        <v>96</v>
      </c>
      <c r="B38" s="614"/>
      <c r="C38" s="614"/>
      <c r="D38" s="614"/>
      <c r="E38" s="614"/>
      <c r="F38" s="614"/>
      <c r="G38" s="614"/>
      <c r="H38" s="614"/>
      <c r="I38" s="615" t="str">
        <f>算定表!E55</f>
        <v>□</v>
      </c>
      <c r="J38" s="615"/>
      <c r="K38" s="615"/>
      <c r="L38" s="615"/>
      <c r="M38" s="539" t="str">
        <f>IF(I38="■",-5000,"")</f>
        <v/>
      </c>
      <c r="N38" s="539"/>
      <c r="O38" s="539"/>
      <c r="P38" s="539"/>
      <c r="Q38" s="616"/>
      <c r="R38" s="616"/>
      <c r="S38" s="616"/>
      <c r="T38" s="616"/>
      <c r="U38" s="616"/>
      <c r="V38" s="616"/>
      <c r="W38" s="616"/>
      <c r="X38" s="616"/>
    </row>
    <row r="39" spans="1:85" ht="33" customHeight="1">
      <c r="A39" s="614" t="s">
        <v>224</v>
      </c>
      <c r="B39" s="614"/>
      <c r="C39" s="614"/>
      <c r="D39" s="614"/>
      <c r="E39" s="614"/>
      <c r="F39" s="614"/>
      <c r="G39" s="614"/>
      <c r="H39" s="614"/>
      <c r="I39" s="615" t="str">
        <f>算定表!E57</f>
        <v>□</v>
      </c>
      <c r="J39" s="615"/>
      <c r="K39" s="615"/>
      <c r="L39" s="615"/>
      <c r="M39" s="616"/>
      <c r="N39" s="616"/>
      <c r="O39" s="616"/>
      <c r="P39" s="616"/>
      <c r="Q39" s="539" t="str">
        <f>IF(I39="■",-5000,"")</f>
        <v/>
      </c>
      <c r="R39" s="539"/>
      <c r="S39" s="539"/>
      <c r="T39" s="539"/>
      <c r="U39" s="539" t="str">
        <f>IF(I39="■",-5000,"")</f>
        <v/>
      </c>
      <c r="V39" s="539"/>
      <c r="W39" s="539"/>
      <c r="X39" s="539"/>
    </row>
    <row r="40" spans="1:85" ht="33" customHeight="1">
      <c r="A40" s="614" t="s">
        <v>249</v>
      </c>
      <c r="B40" s="614"/>
      <c r="C40" s="614"/>
      <c r="D40" s="614"/>
      <c r="E40" s="614"/>
      <c r="F40" s="614"/>
      <c r="G40" s="614"/>
      <c r="H40" s="614"/>
      <c r="I40" s="615" t="str">
        <f>算定表!E59</f>
        <v>□</v>
      </c>
      <c r="J40" s="615"/>
      <c r="K40" s="615"/>
      <c r="L40" s="615"/>
      <c r="M40" s="616"/>
      <c r="N40" s="616"/>
      <c r="O40" s="616"/>
      <c r="P40" s="616"/>
      <c r="Q40" s="539" t="str">
        <f>IF(I40="■",-10000,"")</f>
        <v/>
      </c>
      <c r="R40" s="539"/>
      <c r="S40" s="539"/>
      <c r="T40" s="539"/>
      <c r="U40" s="539" t="str">
        <f>IF(I40="■",-10000,"")</f>
        <v/>
      </c>
      <c r="V40" s="539"/>
      <c r="W40" s="539"/>
      <c r="X40" s="539"/>
    </row>
    <row r="41" spans="1:85" ht="17.25" customHeight="1">
      <c r="A41" s="614" t="s">
        <v>187</v>
      </c>
      <c r="B41" s="614"/>
      <c r="C41" s="614"/>
      <c r="D41" s="614"/>
      <c r="E41" s="614"/>
      <c r="F41" s="614"/>
      <c r="G41" s="614"/>
      <c r="H41" s="614"/>
      <c r="I41" s="615">
        <f>算定表!E61</f>
        <v>0</v>
      </c>
      <c r="J41" s="615"/>
      <c r="K41" s="615"/>
      <c r="L41" s="615"/>
      <c r="M41" s="539" t="str">
        <f>IF(I41="書面",1000,"")</f>
        <v/>
      </c>
      <c r="N41" s="539"/>
      <c r="O41" s="539"/>
      <c r="P41" s="539"/>
      <c r="Q41" s="539" t="str">
        <f>IF(I41="書面",1000,"")</f>
        <v/>
      </c>
      <c r="R41" s="539"/>
      <c r="S41" s="539"/>
      <c r="T41" s="539"/>
      <c r="U41" s="539" t="str">
        <f>IF(I41="書面",1000,"")</f>
        <v/>
      </c>
      <c r="V41" s="539"/>
      <c r="W41" s="539"/>
      <c r="X41" s="539"/>
    </row>
    <row r="42" spans="1:85">
      <c r="A42" s="703" t="s">
        <v>107</v>
      </c>
      <c r="B42" s="704"/>
      <c r="C42" s="704"/>
      <c r="D42" s="704"/>
      <c r="E42" s="704"/>
      <c r="F42" s="704"/>
      <c r="G42" s="704"/>
      <c r="H42" s="705"/>
      <c r="I42" s="554" t="s">
        <v>106</v>
      </c>
      <c r="J42" s="554"/>
      <c r="K42" s="554"/>
      <c r="L42" s="554"/>
      <c r="M42" s="553">
        <f>SUM(M30:P41)</f>
        <v>0</v>
      </c>
      <c r="N42" s="553"/>
      <c r="O42" s="553"/>
      <c r="P42" s="553"/>
      <c r="Q42" s="553">
        <f>SUM(Q30:T41)</f>
        <v>0</v>
      </c>
      <c r="R42" s="553"/>
      <c r="S42" s="553"/>
      <c r="T42" s="553"/>
      <c r="U42" s="553">
        <f>SUM(U30:X41)</f>
        <v>0</v>
      </c>
      <c r="V42" s="553"/>
      <c r="W42" s="553"/>
      <c r="X42" s="553"/>
    </row>
    <row r="45" spans="1:85" ht="19.5" thickBot="1">
      <c r="B45" s="2" t="s">
        <v>214</v>
      </c>
    </row>
    <row r="46" spans="1:85" ht="18.75" customHeight="1">
      <c r="A46" s="640" t="s">
        <v>2</v>
      </c>
      <c r="B46" s="641"/>
      <c r="C46" s="641"/>
      <c r="D46" s="642"/>
      <c r="E46" s="646" t="s">
        <v>197</v>
      </c>
      <c r="F46" s="647"/>
      <c r="G46" s="647"/>
      <c r="H46" s="648"/>
      <c r="I46" s="652" t="s">
        <v>198</v>
      </c>
      <c r="J46" s="653"/>
      <c r="K46" s="653"/>
      <c r="L46" s="654"/>
      <c r="M46" s="626" t="s">
        <v>199</v>
      </c>
      <c r="N46" s="627"/>
      <c r="O46" s="627"/>
      <c r="P46" s="628"/>
      <c r="Q46" s="626" t="s">
        <v>200</v>
      </c>
      <c r="R46" s="627"/>
      <c r="S46" s="627"/>
      <c r="T46" s="628"/>
      <c r="U46" s="635" t="s">
        <v>202</v>
      </c>
      <c r="V46" s="621"/>
      <c r="W46" s="621"/>
      <c r="X46" s="622"/>
      <c r="Y46" s="620" t="s">
        <v>203</v>
      </c>
      <c r="Z46" s="621"/>
      <c r="AA46" s="621"/>
      <c r="AB46" s="622"/>
      <c r="AC46" s="626" t="s">
        <v>238</v>
      </c>
      <c r="AD46" s="627"/>
      <c r="AE46" s="627"/>
      <c r="AF46" s="628"/>
      <c r="AG46" s="626" t="s">
        <v>218</v>
      </c>
      <c r="AH46" s="627"/>
      <c r="AI46" s="627"/>
      <c r="AJ46" s="628"/>
      <c r="AK46" s="626" t="s">
        <v>219</v>
      </c>
      <c r="AL46" s="627"/>
      <c r="AM46" s="627"/>
      <c r="AN46" s="628"/>
      <c r="AO46" s="588" t="s">
        <v>201</v>
      </c>
      <c r="AP46" s="589"/>
      <c r="AQ46" s="589"/>
      <c r="AR46" s="590"/>
      <c r="AS46" s="754" t="s">
        <v>209</v>
      </c>
      <c r="AT46" s="755"/>
      <c r="AU46" s="755"/>
      <c r="AV46" s="606"/>
      <c r="AW46" s="218"/>
      <c r="AX46" s="218"/>
      <c r="AY46" s="605" t="s">
        <v>239</v>
      </c>
      <c r="AZ46" s="606"/>
      <c r="BA46" s="219"/>
      <c r="BB46" s="219"/>
      <c r="BC46" s="605" t="s">
        <v>240</v>
      </c>
      <c r="BD46" s="606"/>
      <c r="BE46" s="609" t="s">
        <v>251</v>
      </c>
      <c r="BF46" s="749" t="s">
        <v>187</v>
      </c>
      <c r="BG46" s="741" t="s">
        <v>204</v>
      </c>
      <c r="BH46" s="732"/>
    </row>
    <row r="47" spans="1:85" ht="18.75" customHeight="1">
      <c r="A47" s="643"/>
      <c r="B47" s="644"/>
      <c r="C47" s="644"/>
      <c r="D47" s="645"/>
      <c r="E47" s="649"/>
      <c r="F47" s="650"/>
      <c r="G47" s="650"/>
      <c r="H47" s="651"/>
      <c r="I47" s="655"/>
      <c r="J47" s="656"/>
      <c r="K47" s="656"/>
      <c r="L47" s="657"/>
      <c r="M47" s="629"/>
      <c r="N47" s="630"/>
      <c r="O47" s="630"/>
      <c r="P47" s="631"/>
      <c r="Q47" s="629"/>
      <c r="R47" s="630"/>
      <c r="S47" s="630"/>
      <c r="T47" s="631"/>
      <c r="U47" s="636"/>
      <c r="V47" s="624"/>
      <c r="W47" s="624"/>
      <c r="X47" s="625"/>
      <c r="Y47" s="623"/>
      <c r="Z47" s="624"/>
      <c r="AA47" s="624"/>
      <c r="AB47" s="625"/>
      <c r="AC47" s="629"/>
      <c r="AD47" s="630"/>
      <c r="AE47" s="630"/>
      <c r="AF47" s="631"/>
      <c r="AG47" s="629"/>
      <c r="AH47" s="630"/>
      <c r="AI47" s="630"/>
      <c r="AJ47" s="631"/>
      <c r="AK47" s="629"/>
      <c r="AL47" s="630"/>
      <c r="AM47" s="630"/>
      <c r="AN47" s="631"/>
      <c r="AO47" s="591"/>
      <c r="AP47" s="592"/>
      <c r="AQ47" s="592"/>
      <c r="AR47" s="593"/>
      <c r="AS47" s="756"/>
      <c r="AT47" s="757"/>
      <c r="AU47" s="757"/>
      <c r="AV47" s="608"/>
      <c r="AW47" s="220"/>
      <c r="AX47" s="220"/>
      <c r="AY47" s="607"/>
      <c r="AZ47" s="608"/>
      <c r="BA47" s="221"/>
      <c r="BB47" s="221"/>
      <c r="BC47" s="607"/>
      <c r="BD47" s="608"/>
      <c r="BE47" s="610"/>
      <c r="BF47" s="750"/>
      <c r="BG47" s="742"/>
      <c r="BH47" s="734"/>
    </row>
    <row r="48" spans="1:85">
      <c r="A48" s="710" t="s">
        <v>7</v>
      </c>
      <c r="B48" s="702"/>
      <c r="C48" s="702"/>
      <c r="D48" s="702"/>
      <c r="E48" s="660" t="str">
        <f>IF(算定表!E73="","",算定表!E73)</f>
        <v/>
      </c>
      <c r="F48" s="660"/>
      <c r="G48" s="660"/>
      <c r="H48" s="660"/>
      <c r="I48" s="661" t="str">
        <f>IF(算定表!F73="","",算定表!F73)</f>
        <v/>
      </c>
      <c r="J48" s="661"/>
      <c r="K48" s="661"/>
      <c r="L48" s="661"/>
      <c r="M48" s="533" t="str">
        <f>IF(E48="","",VLOOKUP(E48,$U$6:$AM$24,17,TRUE))</f>
        <v/>
      </c>
      <c r="N48" s="534"/>
      <c r="O48" s="534"/>
      <c r="P48" s="535"/>
      <c r="Q48" s="533" t="str">
        <f>IF($I48="■",VLOOKUP($E48,$U6:$BC24,33),"")</f>
        <v/>
      </c>
      <c r="R48" s="534"/>
      <c r="S48" s="534"/>
      <c r="T48" s="535"/>
      <c r="U48" s="617" t="str">
        <f>IF(算定表!G73="","",算定表!G73)</f>
        <v/>
      </c>
      <c r="V48" s="618"/>
      <c r="W48" s="618"/>
      <c r="X48" s="619"/>
      <c r="Y48" s="632" t="str">
        <f>IF(算定表!H73="","",算定表!H73)</f>
        <v>　</v>
      </c>
      <c r="Z48" s="633"/>
      <c r="AA48" s="633"/>
      <c r="AB48" s="634"/>
      <c r="AC48" s="713" t="str">
        <f>算定表!$E$80</f>
        <v>□</v>
      </c>
      <c r="AD48" s="714"/>
      <c r="AE48" s="714"/>
      <c r="AF48" s="715"/>
      <c r="AG48" s="533" t="str">
        <f>IF(U48="","", IF(AC48="■", VLOOKUP(U48, $U$6:$AU$24, 25, TRUE) * 2, VLOOKUP(U48, $U$6:$AU$24, 25, TRUE)))</f>
        <v/>
      </c>
      <c r="AH48" s="534"/>
      <c r="AI48" s="534"/>
      <c r="AJ48" s="535"/>
      <c r="AK48" s="533" t="str">
        <f>IF($Y48="■", IF($AC48="■", VLOOKUP($U48,$U6:$AY24,29)*2, VLOOKUP($U48,$U6:$AY24,29)), "")</f>
        <v/>
      </c>
      <c r="AL48" s="534"/>
      <c r="AM48" s="534"/>
      <c r="AN48" s="535"/>
      <c r="AO48" s="711">
        <f>SUM(M48:T48,AG48:AN48)</f>
        <v>0</v>
      </c>
      <c r="AP48" s="712"/>
      <c r="AQ48" s="712"/>
      <c r="AR48" s="712"/>
      <c r="AS48" s="600" t="str">
        <f>算定表!$E$82</f>
        <v>□</v>
      </c>
      <c r="AT48" s="758"/>
      <c r="AU48" s="758"/>
      <c r="AV48" s="601"/>
      <c r="AW48" s="229"/>
      <c r="AX48" s="229"/>
      <c r="AY48" s="600" t="str">
        <f>算定表!$E$84</f>
        <v>□</v>
      </c>
      <c r="AZ48" s="601"/>
      <c r="BA48" s="224"/>
      <c r="BB48" s="224"/>
      <c r="BC48" s="600" t="str">
        <f>算定表!$E$86</f>
        <v>□</v>
      </c>
      <c r="BD48" s="601"/>
      <c r="BE48" s="243" t="str">
        <f>算定表!$E$88</f>
        <v>□</v>
      </c>
      <c r="BF48" s="230">
        <f>算定表!$E$90</f>
        <v>0</v>
      </c>
      <c r="BG48" s="743">
        <f>SUM(AO48:AR52,AY49:BF52) - IF(AS49&lt;&gt;"", AS49, 0)</f>
        <v>0</v>
      </c>
      <c r="BH48" s="744"/>
    </row>
    <row r="49" spans="1:60">
      <c r="A49" s="710" t="s">
        <v>8</v>
      </c>
      <c r="B49" s="702"/>
      <c r="C49" s="702"/>
      <c r="D49" s="702"/>
      <c r="E49" s="660" t="str">
        <f>IF(算定表!E74="","",算定表!E74)</f>
        <v/>
      </c>
      <c r="F49" s="660"/>
      <c r="G49" s="660"/>
      <c r="H49" s="660"/>
      <c r="I49" s="661" t="str">
        <f>IF(算定表!F74="","",算定表!F74)</f>
        <v>　</v>
      </c>
      <c r="J49" s="661"/>
      <c r="K49" s="661"/>
      <c r="L49" s="661"/>
      <c r="M49" s="533" t="str">
        <f>IF(E49="","",VLOOKUP(E49,$U$6:$AM$24,17,TRUE))</f>
        <v/>
      </c>
      <c r="N49" s="534"/>
      <c r="O49" s="534"/>
      <c r="P49" s="535"/>
      <c r="Q49" s="533" t="str">
        <f>IF($I49="■",VLOOKUP($E49,$U6:$BC24,33),"")</f>
        <v/>
      </c>
      <c r="R49" s="534"/>
      <c r="S49" s="534"/>
      <c r="T49" s="535"/>
      <c r="U49" s="617" t="str">
        <f>IF(算定表!G74="","",算定表!G74)</f>
        <v/>
      </c>
      <c r="V49" s="618"/>
      <c r="W49" s="618"/>
      <c r="X49" s="619"/>
      <c r="Y49" s="632" t="str">
        <f>IF(算定表!H74="","",算定表!H74)</f>
        <v>　</v>
      </c>
      <c r="Z49" s="633"/>
      <c r="AA49" s="633"/>
      <c r="AB49" s="634"/>
      <c r="AC49" s="716"/>
      <c r="AD49" s="717"/>
      <c r="AE49" s="717"/>
      <c r="AF49" s="718"/>
      <c r="AG49" s="533" t="str">
        <f>IF(U49="","", IF(AC49="■", VLOOKUP(U49, $U$6:$AU$24, 25, TRUE) * 2, VLOOKUP(U49, $U$6:$AU$24, 25, TRUE)))</f>
        <v/>
      </c>
      <c r="AH49" s="534"/>
      <c r="AI49" s="534"/>
      <c r="AJ49" s="535"/>
      <c r="AK49" s="533" t="str">
        <f>IF($Y49="■", IF($AC48="■", VLOOKUP($U49,$U6:$AY24,29)*2, VLOOKUP($U49,$U6:$AY24,29)), "")</f>
        <v/>
      </c>
      <c r="AL49" s="534"/>
      <c r="AM49" s="534"/>
      <c r="AN49" s="535"/>
      <c r="AO49" s="711">
        <f>SUM(M49:T49,AG49:AN49)</f>
        <v>0</v>
      </c>
      <c r="AP49" s="712"/>
      <c r="AQ49" s="712"/>
      <c r="AR49" s="712"/>
      <c r="AS49" s="594" t="str">
        <f>IF($AS$48="■",VLOOKUP($E$53,$U$6:$AQ$24,21,TRUE),"")</f>
        <v/>
      </c>
      <c r="AT49" s="595"/>
      <c r="AU49" s="595"/>
      <c r="AV49" s="595"/>
      <c r="AW49" s="225"/>
      <c r="AX49" s="225"/>
      <c r="AY49" s="594" t="str">
        <f>IF($AY48="■",30000,"")</f>
        <v/>
      </c>
      <c r="AZ49" s="602"/>
      <c r="BA49" s="226"/>
      <c r="BB49" s="226"/>
      <c r="BC49" s="594" t="str">
        <f>IF(BC48="■",-5000,"")</f>
        <v/>
      </c>
      <c r="BD49" s="602"/>
      <c r="BE49" s="611" t="str">
        <f>IF(BE48="■",-10000,"")</f>
        <v/>
      </c>
      <c r="BF49" s="751" t="str">
        <f>IF(BF48="書面",1000,"")</f>
        <v/>
      </c>
      <c r="BG49" s="745"/>
      <c r="BH49" s="746"/>
    </row>
    <row r="50" spans="1:60">
      <c r="A50" s="710" t="s">
        <v>10</v>
      </c>
      <c r="B50" s="702"/>
      <c r="C50" s="702"/>
      <c r="D50" s="702"/>
      <c r="E50" s="660" t="str">
        <f>IF(算定表!E75="","",算定表!E75)</f>
        <v/>
      </c>
      <c r="F50" s="660"/>
      <c r="G50" s="660"/>
      <c r="H50" s="660"/>
      <c r="I50" s="661" t="str">
        <f>IF(算定表!F75="","",算定表!F75)</f>
        <v/>
      </c>
      <c r="J50" s="661"/>
      <c r="K50" s="661"/>
      <c r="L50" s="661"/>
      <c r="M50" s="533" t="str">
        <f>IF(E50="","",VLOOKUP(E50,$U$6:$AM$24,17,TRUE))</f>
        <v/>
      </c>
      <c r="N50" s="534"/>
      <c r="O50" s="534"/>
      <c r="P50" s="535"/>
      <c r="Q50" s="533" t="str">
        <f>IF($I50="■",VLOOKUP($E50,$U6:$BC24,33),"")</f>
        <v/>
      </c>
      <c r="R50" s="534"/>
      <c r="S50" s="534"/>
      <c r="T50" s="535"/>
      <c r="U50" s="617" t="str">
        <f>IF(算定表!G75="","",算定表!G75)</f>
        <v/>
      </c>
      <c r="V50" s="618"/>
      <c r="W50" s="618"/>
      <c r="X50" s="619"/>
      <c r="Y50" s="632" t="str">
        <f>IF(算定表!H75="","",算定表!H75)</f>
        <v/>
      </c>
      <c r="Z50" s="633"/>
      <c r="AA50" s="633"/>
      <c r="AB50" s="634"/>
      <c r="AC50" s="716"/>
      <c r="AD50" s="717"/>
      <c r="AE50" s="717"/>
      <c r="AF50" s="718"/>
      <c r="AG50" s="533" t="str">
        <f>IF(U50="","", IF(AC50="■", VLOOKUP(U50, $U$6:$AU$24, 25, TRUE) * 2, VLOOKUP(U50, $U$6:$AU$24, 25, TRUE)))</f>
        <v/>
      </c>
      <c r="AH50" s="534"/>
      <c r="AI50" s="534"/>
      <c r="AJ50" s="535"/>
      <c r="AK50" s="533" t="str">
        <f>IF($Y50="■", IF($AC48="■", VLOOKUP($U50,$U6:$AY24,29)*2, VLOOKUP($U50,$U6:$AY24,29)), "")</f>
        <v/>
      </c>
      <c r="AL50" s="534"/>
      <c r="AM50" s="534"/>
      <c r="AN50" s="535"/>
      <c r="AO50" s="711">
        <f>SUM(M50:T50,AG50:AN50)</f>
        <v>0</v>
      </c>
      <c r="AP50" s="712"/>
      <c r="AQ50" s="712"/>
      <c r="AR50" s="712"/>
      <c r="AS50" s="596"/>
      <c r="AT50" s="597"/>
      <c r="AU50" s="597"/>
      <c r="AV50" s="597"/>
      <c r="AY50" s="596"/>
      <c r="AZ50" s="603"/>
      <c r="BA50" s="117"/>
      <c r="BB50" s="117"/>
      <c r="BC50" s="596"/>
      <c r="BD50" s="603"/>
      <c r="BE50" s="612"/>
      <c r="BF50" s="752"/>
      <c r="BG50" s="745"/>
      <c r="BH50" s="746"/>
    </row>
    <row r="51" spans="1:60">
      <c r="A51" s="710" t="s">
        <v>12</v>
      </c>
      <c r="B51" s="702"/>
      <c r="C51" s="702"/>
      <c r="D51" s="702"/>
      <c r="E51" s="660" t="str">
        <f>IF(算定表!E76="","",算定表!E76)</f>
        <v/>
      </c>
      <c r="F51" s="660"/>
      <c r="G51" s="660"/>
      <c r="H51" s="660"/>
      <c r="I51" s="661" t="str">
        <f>IF(算定表!F76="","",算定表!F76)</f>
        <v/>
      </c>
      <c r="J51" s="661"/>
      <c r="K51" s="661"/>
      <c r="L51" s="661"/>
      <c r="M51" s="533" t="str">
        <f>IF(E51="","",VLOOKUP(E51,$U$6:$AM$24,17,TRUE))</f>
        <v/>
      </c>
      <c r="N51" s="534"/>
      <c r="O51" s="534"/>
      <c r="P51" s="535"/>
      <c r="Q51" s="533" t="str">
        <f>IF($I51="■",VLOOKUP($E51,$U6:$BC24,33),"")</f>
        <v/>
      </c>
      <c r="R51" s="534"/>
      <c r="S51" s="534"/>
      <c r="T51" s="535"/>
      <c r="U51" s="617" t="str">
        <f>IF(算定表!G76="","",算定表!G76)</f>
        <v/>
      </c>
      <c r="V51" s="618"/>
      <c r="W51" s="618"/>
      <c r="X51" s="619"/>
      <c r="Y51" s="632" t="str">
        <f>IF(算定表!H76="","",算定表!H76)</f>
        <v/>
      </c>
      <c r="Z51" s="633"/>
      <c r="AA51" s="633"/>
      <c r="AB51" s="634"/>
      <c r="AC51" s="716"/>
      <c r="AD51" s="717"/>
      <c r="AE51" s="717"/>
      <c r="AF51" s="718"/>
      <c r="AG51" s="533" t="str">
        <f>IF(U51="","", IF(AC51="■", VLOOKUP(U51, $U$6:$AU$24, 25, TRUE) * 2, VLOOKUP(U51, $U$6:$AU$24, 25, TRUE)))</f>
        <v/>
      </c>
      <c r="AH51" s="534"/>
      <c r="AI51" s="534"/>
      <c r="AJ51" s="535"/>
      <c r="AK51" s="533" t="str">
        <f>IF($Y51="■", IF($AC48="■", VLOOKUP($U51,$U6:$AY24,29)*2, VLOOKUP($U51,$U6:$AY24,29)), "")</f>
        <v/>
      </c>
      <c r="AL51" s="534"/>
      <c r="AM51" s="534"/>
      <c r="AN51" s="535"/>
      <c r="AO51" s="711">
        <f>SUM(M51:T51,AG51:AN51)</f>
        <v>0</v>
      </c>
      <c r="AP51" s="712"/>
      <c r="AQ51" s="712"/>
      <c r="AR51" s="712"/>
      <c r="AS51" s="596"/>
      <c r="AT51" s="597"/>
      <c r="AU51" s="597"/>
      <c r="AV51" s="597"/>
      <c r="AY51" s="596"/>
      <c r="AZ51" s="603"/>
      <c r="BA51" s="117"/>
      <c r="BB51" s="117"/>
      <c r="BC51" s="596"/>
      <c r="BD51" s="603"/>
      <c r="BE51" s="612"/>
      <c r="BF51" s="752"/>
      <c r="BG51" s="745"/>
      <c r="BH51" s="746"/>
    </row>
    <row r="52" spans="1:60" ht="19.5" thickBot="1">
      <c r="A52" s="658" t="s">
        <v>14</v>
      </c>
      <c r="B52" s="659"/>
      <c r="C52" s="659"/>
      <c r="D52" s="659"/>
      <c r="E52" s="660" t="str">
        <f>IF(算定表!E77="","",算定表!E77)</f>
        <v/>
      </c>
      <c r="F52" s="660"/>
      <c r="G52" s="660"/>
      <c r="H52" s="660"/>
      <c r="I52" s="661" t="str">
        <f>IF(算定表!F77="","",算定表!F77)</f>
        <v/>
      </c>
      <c r="J52" s="661"/>
      <c r="K52" s="661"/>
      <c r="L52" s="661"/>
      <c r="M52" s="533" t="str">
        <f t="shared" ref="M52" si="0">IF(E52="","",VLOOKUP(E52,$U$6:$AM$24,17,TRUE))</f>
        <v/>
      </c>
      <c r="N52" s="534"/>
      <c r="O52" s="534"/>
      <c r="P52" s="535"/>
      <c r="Q52" s="533" t="str">
        <f>IF($I52="■",VLOOKUP($E52,$U6:$BC24,33),"")</f>
        <v/>
      </c>
      <c r="R52" s="534"/>
      <c r="S52" s="534"/>
      <c r="T52" s="535"/>
      <c r="U52" s="617" t="str">
        <f>IF(算定表!G77="","",算定表!G77)</f>
        <v/>
      </c>
      <c r="V52" s="618"/>
      <c r="W52" s="618"/>
      <c r="X52" s="619"/>
      <c r="Y52" s="632" t="str">
        <f>IF(算定表!H77="","",算定表!H77)</f>
        <v>　</v>
      </c>
      <c r="Z52" s="633"/>
      <c r="AA52" s="633"/>
      <c r="AB52" s="634"/>
      <c r="AC52" s="719"/>
      <c r="AD52" s="720"/>
      <c r="AE52" s="720"/>
      <c r="AF52" s="721"/>
      <c r="AG52" s="533" t="str">
        <f>IF(U52="","", IF(AC52="■", VLOOKUP(U52, $U$6:$AU$24, 25, TRUE) * 2, VLOOKUP(U52, $U$6:$AU$24, 25, TRUE)))</f>
        <v/>
      </c>
      <c r="AH52" s="534"/>
      <c r="AI52" s="534"/>
      <c r="AJ52" s="535"/>
      <c r="AK52" s="533" t="str">
        <f>IF($Y52="■", IF($AC48="■", VLOOKUP($U52,$U6:$AY24,29)*2, VLOOKUP($U52,$U6:$AY24,29)), "")</f>
        <v/>
      </c>
      <c r="AL52" s="534"/>
      <c r="AM52" s="534"/>
      <c r="AN52" s="535"/>
      <c r="AO52" s="711">
        <f>SUM(M52:T52,AG52:AN52)</f>
        <v>0</v>
      </c>
      <c r="AP52" s="712"/>
      <c r="AQ52" s="712"/>
      <c r="AR52" s="712"/>
      <c r="AS52" s="598"/>
      <c r="AT52" s="599"/>
      <c r="AU52" s="599"/>
      <c r="AV52" s="599"/>
      <c r="AW52" s="227"/>
      <c r="AX52" s="227"/>
      <c r="AY52" s="598"/>
      <c r="AZ52" s="604"/>
      <c r="BA52" s="228"/>
      <c r="BB52" s="228"/>
      <c r="BC52" s="598"/>
      <c r="BD52" s="604"/>
      <c r="BE52" s="613"/>
      <c r="BF52" s="753"/>
      <c r="BG52" s="747"/>
      <c r="BH52" s="748"/>
    </row>
    <row r="53" spans="1:60" ht="20.25" customHeight="1">
      <c r="A53" s="728" t="s">
        <v>5</v>
      </c>
      <c r="B53" s="729"/>
      <c r="C53" s="729"/>
      <c r="D53" s="730"/>
      <c r="E53" s="725">
        <f>SUM(E48:H52)</f>
        <v>0</v>
      </c>
      <c r="F53" s="726"/>
      <c r="G53" s="726"/>
      <c r="H53" s="727"/>
      <c r="U53" s="725">
        <f>SUM(U48:X52)</f>
        <v>0</v>
      </c>
      <c r="V53" s="726"/>
      <c r="W53" s="726"/>
      <c r="X53" s="727"/>
      <c r="BE53" s="225"/>
    </row>
    <row r="54" spans="1:60" ht="45" customHeight="1" thickBot="1"/>
    <row r="55" spans="1:60" ht="19.5" customHeight="1" thickBot="1">
      <c r="B55" s="2" t="s">
        <v>213</v>
      </c>
      <c r="AN55" s="231"/>
      <c r="AO55" s="755" t="s">
        <v>209</v>
      </c>
      <c r="AP55" s="755"/>
      <c r="AQ55" s="755"/>
      <c r="AR55" s="755"/>
      <c r="AS55" s="605" t="s">
        <v>239</v>
      </c>
      <c r="AT55" s="755"/>
      <c r="AU55" s="755"/>
      <c r="AV55" s="606"/>
      <c r="AW55" s="223"/>
      <c r="AX55" s="223"/>
      <c r="AY55" s="605" t="s">
        <v>241</v>
      </c>
      <c r="AZ55" s="722"/>
      <c r="BC55" s="605" t="s">
        <v>251</v>
      </c>
      <c r="BD55" s="722"/>
    </row>
    <row r="56" spans="1:60" ht="18.75" customHeight="1">
      <c r="A56" s="640" t="s">
        <v>2</v>
      </c>
      <c r="B56" s="641"/>
      <c r="C56" s="641"/>
      <c r="D56" s="642"/>
      <c r="E56" s="646" t="s">
        <v>216</v>
      </c>
      <c r="F56" s="647"/>
      <c r="G56" s="647"/>
      <c r="H56" s="648"/>
      <c r="I56" s="652" t="s">
        <v>198</v>
      </c>
      <c r="J56" s="653"/>
      <c r="K56" s="653"/>
      <c r="L56" s="654"/>
      <c r="M56" s="626" t="s">
        <v>217</v>
      </c>
      <c r="N56" s="627"/>
      <c r="O56" s="627"/>
      <c r="P56" s="628"/>
      <c r="Q56" s="626" t="s">
        <v>200</v>
      </c>
      <c r="R56" s="627"/>
      <c r="S56" s="627"/>
      <c r="T56" s="628"/>
      <c r="U56" s="635" t="s">
        <v>202</v>
      </c>
      <c r="V56" s="621"/>
      <c r="W56" s="621"/>
      <c r="X56" s="622"/>
      <c r="Y56" s="620" t="s">
        <v>203</v>
      </c>
      <c r="Z56" s="621"/>
      <c r="AA56" s="621"/>
      <c r="AB56" s="622"/>
      <c r="AC56" s="626" t="s">
        <v>238</v>
      </c>
      <c r="AD56" s="627"/>
      <c r="AE56" s="627"/>
      <c r="AF56" s="628"/>
      <c r="AG56" s="626" t="s">
        <v>218</v>
      </c>
      <c r="AH56" s="627"/>
      <c r="AI56" s="627"/>
      <c r="AJ56" s="628"/>
      <c r="AK56" s="626" t="s">
        <v>219</v>
      </c>
      <c r="AL56" s="627"/>
      <c r="AM56" s="627"/>
      <c r="AN56" s="627"/>
      <c r="AO56" s="762"/>
      <c r="AP56" s="763"/>
      <c r="AQ56" s="763"/>
      <c r="AR56" s="763"/>
      <c r="AS56" s="607"/>
      <c r="AT56" s="757"/>
      <c r="AU56" s="757"/>
      <c r="AV56" s="608"/>
      <c r="AW56" s="126"/>
      <c r="AX56" s="126"/>
      <c r="AY56" s="607"/>
      <c r="AZ56" s="723"/>
      <c r="BC56" s="607"/>
      <c r="BD56" s="723"/>
      <c r="BE56" s="244" t="s">
        <v>187</v>
      </c>
      <c r="BF56" s="731" t="s">
        <v>220</v>
      </c>
      <c r="BG56" s="732"/>
    </row>
    <row r="57" spans="1:60" ht="18.75" customHeight="1">
      <c r="A57" s="643"/>
      <c r="B57" s="644"/>
      <c r="C57" s="644"/>
      <c r="D57" s="645"/>
      <c r="E57" s="649"/>
      <c r="F57" s="650"/>
      <c r="G57" s="650"/>
      <c r="H57" s="651"/>
      <c r="I57" s="655"/>
      <c r="J57" s="656"/>
      <c r="K57" s="656"/>
      <c r="L57" s="657"/>
      <c r="M57" s="629"/>
      <c r="N57" s="630"/>
      <c r="O57" s="630"/>
      <c r="P57" s="631"/>
      <c r="Q57" s="629"/>
      <c r="R57" s="630"/>
      <c r="S57" s="630"/>
      <c r="T57" s="631"/>
      <c r="U57" s="636"/>
      <c r="V57" s="624"/>
      <c r="W57" s="624"/>
      <c r="X57" s="625"/>
      <c r="Y57" s="623"/>
      <c r="Z57" s="624"/>
      <c r="AA57" s="624"/>
      <c r="AB57" s="625"/>
      <c r="AC57" s="629"/>
      <c r="AD57" s="630"/>
      <c r="AE57" s="630"/>
      <c r="AF57" s="631"/>
      <c r="AG57" s="629"/>
      <c r="AH57" s="630"/>
      <c r="AI57" s="630"/>
      <c r="AJ57" s="631"/>
      <c r="AK57" s="629"/>
      <c r="AL57" s="630"/>
      <c r="AM57" s="630"/>
      <c r="AN57" s="630"/>
      <c r="AO57" s="632" t="str">
        <f>算定表!$E$107</f>
        <v>□</v>
      </c>
      <c r="AP57" s="633"/>
      <c r="AQ57" s="633"/>
      <c r="AR57" s="634"/>
      <c r="AS57" s="632" t="str">
        <f>算定表!$E$109</f>
        <v>□</v>
      </c>
      <c r="AT57" s="633"/>
      <c r="AU57" s="633"/>
      <c r="AV57" s="634"/>
      <c r="AY57" s="632" t="str">
        <f>算定表!$E$111</f>
        <v>□</v>
      </c>
      <c r="AZ57" s="633"/>
      <c r="BA57" s="633"/>
      <c r="BB57" s="634"/>
      <c r="BC57" s="735" t="str">
        <f>算定表!$E$113</f>
        <v>□</v>
      </c>
      <c r="BD57" s="736"/>
      <c r="BE57" s="215">
        <f>算定表!$E$115</f>
        <v>0</v>
      </c>
      <c r="BF57" s="733"/>
      <c r="BG57" s="734"/>
    </row>
    <row r="58" spans="1:60">
      <c r="A58" s="710" t="s">
        <v>7</v>
      </c>
      <c r="B58" s="702"/>
      <c r="C58" s="702"/>
      <c r="D58" s="702"/>
      <c r="E58" s="660" t="str">
        <f>IF(算定表!E96="","",算定表!E96)</f>
        <v/>
      </c>
      <c r="F58" s="660"/>
      <c r="G58" s="660"/>
      <c r="H58" s="660"/>
      <c r="I58" s="661" t="str">
        <f>IF(算定表!E98="","",算定表!E98)</f>
        <v>□</v>
      </c>
      <c r="J58" s="661"/>
      <c r="K58" s="661"/>
      <c r="L58" s="661"/>
      <c r="M58" s="533" t="str">
        <f>IF(E58="","",VLOOKUP(E58,$U$6:$AI$24,13,TRUE))</f>
        <v/>
      </c>
      <c r="N58" s="534"/>
      <c r="O58" s="534"/>
      <c r="P58" s="535"/>
      <c r="Q58" s="533" t="str">
        <f>IF($I58="■",VLOOKUP($E58,$U6:$BC24,33),"")</f>
        <v/>
      </c>
      <c r="R58" s="534"/>
      <c r="S58" s="534"/>
      <c r="T58" s="535"/>
      <c r="U58" s="724" t="str">
        <f>IF(算定表!E101="","",算定表!E101)</f>
        <v/>
      </c>
      <c r="V58" s="618"/>
      <c r="W58" s="618"/>
      <c r="X58" s="619"/>
      <c r="Y58" s="661" t="str">
        <f>IF(算定表!E103="","",算定表!E103)</f>
        <v>□</v>
      </c>
      <c r="Z58" s="661"/>
      <c r="AA58" s="661"/>
      <c r="AB58" s="661"/>
      <c r="AC58" s="661" t="str">
        <f>算定表!$E$105</f>
        <v>□</v>
      </c>
      <c r="AD58" s="661"/>
      <c r="AE58" s="661"/>
      <c r="AF58" s="661"/>
      <c r="AG58" s="533" t="str">
        <f>IF(U58="","", IF(AC58="■", VLOOKUP(U58, $U$6:$AU$24, 25, TRUE) * 2, VLOOKUP(U58, $U$6:$AU$24, 25, TRUE)))</f>
        <v/>
      </c>
      <c r="AH58" s="534"/>
      <c r="AI58" s="534"/>
      <c r="AJ58" s="535"/>
      <c r="AK58" s="711" t="str">
        <f>IF($Y58="■", IF($AC58="■", VLOOKUP($U58,$U6:$AY24,29)*2, VLOOKUP($U58,$U6:$AY24,29)), "")</f>
        <v/>
      </c>
      <c r="AL58" s="712"/>
      <c r="AM58" s="712"/>
      <c r="AN58" s="712"/>
      <c r="AO58" s="711" t="str">
        <f>IF($AO$57="■",VLOOKUP($E$58,$U$6:$AQ$24,21,TRUE),"")</f>
        <v/>
      </c>
      <c r="AP58" s="712"/>
      <c r="AQ58" s="712"/>
      <c r="AR58" s="712"/>
      <c r="AS58" s="759" t="str">
        <f>IF($AS57="■",30000,"")</f>
        <v/>
      </c>
      <c r="AT58" s="760"/>
      <c r="AU58" s="760"/>
      <c r="AV58" s="761"/>
      <c r="AY58" s="759" t="str">
        <f>IF(AY57="■",-5000,"")</f>
        <v/>
      </c>
      <c r="AZ58" s="760"/>
      <c r="BA58" s="760"/>
      <c r="BB58" s="761"/>
      <c r="BC58" s="737" t="str">
        <f>IF(BC57="■",-10000,"")</f>
        <v/>
      </c>
      <c r="BD58" s="738"/>
      <c r="BE58" s="232" t="str">
        <f>IF(BE57="書面",1000,"")</f>
        <v/>
      </c>
      <c r="BF58" s="739">
        <f>SUM(M58:T58,AS58:BE58,AG58:AN58) - IF(AO58&lt;&gt;"", AO58, 0)</f>
        <v>0</v>
      </c>
      <c r="BG58" s="740"/>
    </row>
    <row r="60" spans="1:60">
      <c r="BB60" s="204"/>
    </row>
    <row r="61" spans="1:60" ht="19.5" thickBot="1">
      <c r="BB61" s="205"/>
    </row>
    <row r="63" spans="1:60" ht="18.75" customHeight="1"/>
  </sheetData>
  <sheetProtection algorithmName="SHA-512" hashValue="nmM9ma+ueEHjJK6WPT6PQ+g6ckCBCfl7pihl+dy7AAJXmmTmb1pd2ScwFc0mhNNQCP27zHpRroODq9Fyy3Xghw==" saltValue="gUmX6sTHzNzXsBOs0iVziQ==" spinCount="100000" sheet="1" formatCells="0" selectLockedCells="1"/>
  <protectedRanges>
    <protectedRange sqref="E53" name="範囲2"/>
    <protectedRange sqref="U53" name="範囲2_1"/>
  </protectedRanges>
  <mergeCells count="562">
    <mergeCell ref="BC55:BD56"/>
    <mergeCell ref="BF56:BG57"/>
    <mergeCell ref="BC57:BD57"/>
    <mergeCell ref="BC58:BD58"/>
    <mergeCell ref="BF58:BG58"/>
    <mergeCell ref="BG46:BH47"/>
    <mergeCell ref="BG48:BH52"/>
    <mergeCell ref="BF46:BF47"/>
    <mergeCell ref="BF49:BF52"/>
    <mergeCell ref="AY55:AZ56"/>
    <mergeCell ref="AO57:AR57"/>
    <mergeCell ref="AS57:AV57"/>
    <mergeCell ref="AY57:BB57"/>
    <mergeCell ref="A58:D58"/>
    <mergeCell ref="E58:H58"/>
    <mergeCell ref="I58:L58"/>
    <mergeCell ref="M58:P58"/>
    <mergeCell ref="Q58:T58"/>
    <mergeCell ref="U58:X58"/>
    <mergeCell ref="Y58:AB58"/>
    <mergeCell ref="AG58:AJ58"/>
    <mergeCell ref="AC56:AF57"/>
    <mergeCell ref="AC58:AF58"/>
    <mergeCell ref="AO58:AR58"/>
    <mergeCell ref="AS58:AV58"/>
    <mergeCell ref="AY58:BB58"/>
    <mergeCell ref="AK58:AN58"/>
    <mergeCell ref="AK56:AN57"/>
    <mergeCell ref="AO55:AR56"/>
    <mergeCell ref="AS55:AV56"/>
    <mergeCell ref="A56:D57"/>
    <mergeCell ref="E56:H57"/>
    <mergeCell ref="I56:L57"/>
    <mergeCell ref="M56:P57"/>
    <mergeCell ref="Q56:T57"/>
    <mergeCell ref="A49:D49"/>
    <mergeCell ref="E49:H49"/>
    <mergeCell ref="I49:L49"/>
    <mergeCell ref="M49:P49"/>
    <mergeCell ref="Q49:T49"/>
    <mergeCell ref="A51:D51"/>
    <mergeCell ref="E51:H51"/>
    <mergeCell ref="I51:L51"/>
    <mergeCell ref="M51:P51"/>
    <mergeCell ref="Q51:T51"/>
    <mergeCell ref="E53:H53"/>
    <mergeCell ref="A53:D53"/>
    <mergeCell ref="A50:D50"/>
    <mergeCell ref="E50:H50"/>
    <mergeCell ref="I50:L50"/>
    <mergeCell ref="M50:P50"/>
    <mergeCell ref="Q50:T50"/>
    <mergeCell ref="U50:X50"/>
    <mergeCell ref="Y50:AB50"/>
    <mergeCell ref="AG50:AJ50"/>
    <mergeCell ref="A48:D48"/>
    <mergeCell ref="E48:H48"/>
    <mergeCell ref="I48:L48"/>
    <mergeCell ref="M48:P48"/>
    <mergeCell ref="Q48:T48"/>
    <mergeCell ref="AC48:AF52"/>
    <mergeCell ref="AW26:AZ26"/>
    <mergeCell ref="BA26:BC26"/>
    <mergeCell ref="AW21:AY21"/>
    <mergeCell ref="BA21:BC21"/>
    <mergeCell ref="AW22:AY22"/>
    <mergeCell ref="BA22:BC22"/>
    <mergeCell ref="AW23:AY23"/>
    <mergeCell ref="BA23:BC23"/>
    <mergeCell ref="AW24:AY24"/>
    <mergeCell ref="BA24:BC24"/>
    <mergeCell ref="AW25:AZ25"/>
    <mergeCell ref="BA25:BC25"/>
    <mergeCell ref="AW16:AY16"/>
    <mergeCell ref="BA16:BC16"/>
    <mergeCell ref="AW17:AY17"/>
    <mergeCell ref="BA17:BC17"/>
    <mergeCell ref="AW18:AY18"/>
    <mergeCell ref="BA18:BC18"/>
    <mergeCell ref="AW19:AY19"/>
    <mergeCell ref="BA19:BC19"/>
    <mergeCell ref="AW20:AY20"/>
    <mergeCell ref="BA20:BC20"/>
    <mergeCell ref="AW11:AY11"/>
    <mergeCell ref="BA11:BC11"/>
    <mergeCell ref="AW12:AY12"/>
    <mergeCell ref="BA12:BC12"/>
    <mergeCell ref="AW13:AY13"/>
    <mergeCell ref="BA13:BC13"/>
    <mergeCell ref="AW14:AY14"/>
    <mergeCell ref="BA14:BC14"/>
    <mergeCell ref="AW15:AY15"/>
    <mergeCell ref="BA15:BC15"/>
    <mergeCell ref="AW6:AY6"/>
    <mergeCell ref="BA6:BC6"/>
    <mergeCell ref="AW7:AY7"/>
    <mergeCell ref="BA7:BC7"/>
    <mergeCell ref="AW8:AY8"/>
    <mergeCell ref="BA8:BC8"/>
    <mergeCell ref="AW9:AY9"/>
    <mergeCell ref="BA9:BC9"/>
    <mergeCell ref="AW10:AY10"/>
    <mergeCell ref="BA10:BC10"/>
    <mergeCell ref="AA13:AB13"/>
    <mergeCell ref="AA14:AB14"/>
    <mergeCell ref="I22:L22"/>
    <mergeCell ref="I23:L23"/>
    <mergeCell ref="I24:L24"/>
    <mergeCell ref="AC11:AF11"/>
    <mergeCell ref="AC12:AF12"/>
    <mergeCell ref="AC13:AF13"/>
    <mergeCell ref="AC14:AF14"/>
    <mergeCell ref="AC15:AF15"/>
    <mergeCell ref="AC16:AF16"/>
    <mergeCell ref="AC17:AF17"/>
    <mergeCell ref="AC18:AF18"/>
    <mergeCell ref="AC19:AF19"/>
    <mergeCell ref="AC20:AF20"/>
    <mergeCell ref="AC21:AF21"/>
    <mergeCell ref="AC22:AF22"/>
    <mergeCell ref="AC23:AF23"/>
    <mergeCell ref="AC24:AF24"/>
    <mergeCell ref="I12:L12"/>
    <mergeCell ref="I13:L13"/>
    <mergeCell ref="I14:L14"/>
    <mergeCell ref="I15:L15"/>
    <mergeCell ref="I16:L16"/>
    <mergeCell ref="Y13:Z13"/>
    <mergeCell ref="Q21:S21"/>
    <mergeCell ref="U21:V21"/>
    <mergeCell ref="W21:X21"/>
    <mergeCell ref="I19:L19"/>
    <mergeCell ref="U17:V17"/>
    <mergeCell ref="W17:X17"/>
    <mergeCell ref="Y19:Z19"/>
    <mergeCell ref="Q19:S19"/>
    <mergeCell ref="W13:X13"/>
    <mergeCell ref="I17:L17"/>
    <mergeCell ref="I20:L20"/>
    <mergeCell ref="I18:L18"/>
    <mergeCell ref="U15:V15"/>
    <mergeCell ref="W15:X15"/>
    <mergeCell ref="I34:L34"/>
    <mergeCell ref="I37:L37"/>
    <mergeCell ref="I33:L33"/>
    <mergeCell ref="I32:L32"/>
    <mergeCell ref="A42:H42"/>
    <mergeCell ref="M42:P42"/>
    <mergeCell ref="I42:L42"/>
    <mergeCell ref="Q30:T31"/>
    <mergeCell ref="Q32:T32"/>
    <mergeCell ref="Q33:T34"/>
    <mergeCell ref="Q37:T37"/>
    <mergeCell ref="Q38:T38"/>
    <mergeCell ref="Q39:T39"/>
    <mergeCell ref="Q42:T42"/>
    <mergeCell ref="A30:H30"/>
    <mergeCell ref="A31:H31"/>
    <mergeCell ref="A32:H32"/>
    <mergeCell ref="A33:H33"/>
    <mergeCell ref="A37:H37"/>
    <mergeCell ref="A38:H38"/>
    <mergeCell ref="A39:H39"/>
    <mergeCell ref="I39:L39"/>
    <mergeCell ref="A34:H34"/>
    <mergeCell ref="A35:H35"/>
    <mergeCell ref="M32:P32"/>
    <mergeCell ref="M33:P34"/>
    <mergeCell ref="U29:X29"/>
    <mergeCell ref="M37:P37"/>
    <mergeCell ref="M38:P38"/>
    <mergeCell ref="M39:P39"/>
    <mergeCell ref="Q29:T29"/>
    <mergeCell ref="U32:X32"/>
    <mergeCell ref="U33:X34"/>
    <mergeCell ref="U37:X37"/>
    <mergeCell ref="U38:X38"/>
    <mergeCell ref="M36:P36"/>
    <mergeCell ref="Q36:T36"/>
    <mergeCell ref="U36:X36"/>
    <mergeCell ref="A29:H29"/>
    <mergeCell ref="M29:P29"/>
    <mergeCell ref="U30:X31"/>
    <mergeCell ref="I29:L29"/>
    <mergeCell ref="I30:L30"/>
    <mergeCell ref="I31:L31"/>
    <mergeCell ref="AC26:AF26"/>
    <mergeCell ref="AG26:AI26"/>
    <mergeCell ref="AK26:AN26"/>
    <mergeCell ref="M30:P31"/>
    <mergeCell ref="AO26:AR26"/>
    <mergeCell ref="AS26:AV26"/>
    <mergeCell ref="A26:H26"/>
    <mergeCell ref="I26:L26"/>
    <mergeCell ref="M26:P26"/>
    <mergeCell ref="Q26:T26"/>
    <mergeCell ref="U26:AB26"/>
    <mergeCell ref="AC25:AF25"/>
    <mergeCell ref="AG25:AI25"/>
    <mergeCell ref="AK25:AN25"/>
    <mergeCell ref="AO25:AR25"/>
    <mergeCell ref="AS25:AV25"/>
    <mergeCell ref="A25:H25"/>
    <mergeCell ref="I25:L25"/>
    <mergeCell ref="M25:P25"/>
    <mergeCell ref="Q25:T25"/>
    <mergeCell ref="U25:AB25"/>
    <mergeCell ref="AS23:AU23"/>
    <mergeCell ref="A24:B24"/>
    <mergeCell ref="C24:H24"/>
    <mergeCell ref="M24:O24"/>
    <mergeCell ref="Q24:S24"/>
    <mergeCell ref="U24:V24"/>
    <mergeCell ref="W24:AB24"/>
    <mergeCell ref="AG24:AI24"/>
    <mergeCell ref="AK24:AM24"/>
    <mergeCell ref="AO24:AQ24"/>
    <mergeCell ref="AS24:AU24"/>
    <mergeCell ref="A23:B23"/>
    <mergeCell ref="C23:D23"/>
    <mergeCell ref="E23:F23"/>
    <mergeCell ref="G23:H23"/>
    <mergeCell ref="M23:O23"/>
    <mergeCell ref="Q23:S23"/>
    <mergeCell ref="U23:V23"/>
    <mergeCell ref="W23:X23"/>
    <mergeCell ref="Y23:Z23"/>
    <mergeCell ref="AA23:AB23"/>
    <mergeCell ref="AG23:AI23"/>
    <mergeCell ref="AK23:AM23"/>
    <mergeCell ref="AO23:AQ23"/>
    <mergeCell ref="AS21:AU21"/>
    <mergeCell ref="A22:B22"/>
    <mergeCell ref="C22:D22"/>
    <mergeCell ref="E22:F22"/>
    <mergeCell ref="G22:H22"/>
    <mergeCell ref="M22:O22"/>
    <mergeCell ref="Q22:S22"/>
    <mergeCell ref="U22:V22"/>
    <mergeCell ref="W22:X22"/>
    <mergeCell ref="Y22:Z22"/>
    <mergeCell ref="AA22:AB22"/>
    <mergeCell ref="AG22:AI22"/>
    <mergeCell ref="AK22:AM22"/>
    <mergeCell ref="AO22:AQ22"/>
    <mergeCell ref="AS22:AU22"/>
    <mergeCell ref="A21:B21"/>
    <mergeCell ref="C21:D21"/>
    <mergeCell ref="E21:F21"/>
    <mergeCell ref="G21:H21"/>
    <mergeCell ref="M21:O21"/>
    <mergeCell ref="Y21:Z21"/>
    <mergeCell ref="AA21:AB21"/>
    <mergeCell ref="AG21:AI21"/>
    <mergeCell ref="I21:L21"/>
    <mergeCell ref="AS19:AU19"/>
    <mergeCell ref="A20:B20"/>
    <mergeCell ref="C20:D20"/>
    <mergeCell ref="E20:F20"/>
    <mergeCell ref="G20:H20"/>
    <mergeCell ref="M20:O20"/>
    <mergeCell ref="Q20:S20"/>
    <mergeCell ref="U20:V20"/>
    <mergeCell ref="W20:X20"/>
    <mergeCell ref="Y20:Z20"/>
    <mergeCell ref="AA20:AB20"/>
    <mergeCell ref="AG20:AI20"/>
    <mergeCell ref="AK20:AM20"/>
    <mergeCell ref="AO20:AQ20"/>
    <mergeCell ref="AS20:AU20"/>
    <mergeCell ref="A19:B19"/>
    <mergeCell ref="C19:D19"/>
    <mergeCell ref="E19:F19"/>
    <mergeCell ref="G19:H19"/>
    <mergeCell ref="M19:O19"/>
    <mergeCell ref="U19:V19"/>
    <mergeCell ref="AA19:AB19"/>
    <mergeCell ref="W19:X19"/>
    <mergeCell ref="AG19:AI19"/>
    <mergeCell ref="AK21:AM21"/>
    <mergeCell ref="AK19:AM19"/>
    <mergeCell ref="AO19:AQ19"/>
    <mergeCell ref="AO21:AQ21"/>
    <mergeCell ref="Y17:Z17"/>
    <mergeCell ref="AA17:AB17"/>
    <mergeCell ref="AA15:AB15"/>
    <mergeCell ref="AG15:AI15"/>
    <mergeCell ref="AK15:AM15"/>
    <mergeCell ref="AO15:AQ15"/>
    <mergeCell ref="AS17:AU17"/>
    <mergeCell ref="A18:B18"/>
    <mergeCell ref="C18:D18"/>
    <mergeCell ref="E18:F18"/>
    <mergeCell ref="G18:H18"/>
    <mergeCell ref="M18:O18"/>
    <mergeCell ref="Q18:S18"/>
    <mergeCell ref="U18:V18"/>
    <mergeCell ref="W18:X18"/>
    <mergeCell ref="Y18:Z18"/>
    <mergeCell ref="AA18:AB18"/>
    <mergeCell ref="AG18:AI18"/>
    <mergeCell ref="AK18:AM18"/>
    <mergeCell ref="AO18:AQ18"/>
    <mergeCell ref="AS18:AU18"/>
    <mergeCell ref="A17:B17"/>
    <mergeCell ref="C17:D17"/>
    <mergeCell ref="E17:F17"/>
    <mergeCell ref="G17:H17"/>
    <mergeCell ref="M17:O17"/>
    <mergeCell ref="Q17:S17"/>
    <mergeCell ref="AG17:AI17"/>
    <mergeCell ref="AK17:AM17"/>
    <mergeCell ref="AO17:AQ17"/>
    <mergeCell ref="AS15:AU15"/>
    <mergeCell ref="A16:B16"/>
    <mergeCell ref="C16:D16"/>
    <mergeCell ref="E16:F16"/>
    <mergeCell ref="G16:H16"/>
    <mergeCell ref="M16:O16"/>
    <mergeCell ref="Q16:S16"/>
    <mergeCell ref="U16:V16"/>
    <mergeCell ref="W16:X16"/>
    <mergeCell ref="Y16:Z16"/>
    <mergeCell ref="AA16:AB16"/>
    <mergeCell ref="AG16:AI16"/>
    <mergeCell ref="AK16:AM16"/>
    <mergeCell ref="AO16:AQ16"/>
    <mergeCell ref="AS16:AU16"/>
    <mergeCell ref="A15:B15"/>
    <mergeCell ref="C15:D15"/>
    <mergeCell ref="E15:F15"/>
    <mergeCell ref="G15:H15"/>
    <mergeCell ref="M15:O15"/>
    <mergeCell ref="Q15:S15"/>
    <mergeCell ref="Y15:Z15"/>
    <mergeCell ref="AG14:AI14"/>
    <mergeCell ref="AK14:AM14"/>
    <mergeCell ref="AO14:AQ14"/>
    <mergeCell ref="AS14:AU14"/>
    <mergeCell ref="A13:B13"/>
    <mergeCell ref="C13:D13"/>
    <mergeCell ref="E13:F13"/>
    <mergeCell ref="G13:H13"/>
    <mergeCell ref="M13:O13"/>
    <mergeCell ref="Q13:S13"/>
    <mergeCell ref="U13:V13"/>
    <mergeCell ref="A14:B14"/>
    <mergeCell ref="C14:D14"/>
    <mergeCell ref="E14:F14"/>
    <mergeCell ref="G14:H14"/>
    <mergeCell ref="M14:O14"/>
    <mergeCell ref="Q14:S14"/>
    <mergeCell ref="U14:V14"/>
    <mergeCell ref="W14:X14"/>
    <mergeCell ref="Y14:Z14"/>
    <mergeCell ref="AG13:AI13"/>
    <mergeCell ref="AK13:AM13"/>
    <mergeCell ref="AO13:AQ13"/>
    <mergeCell ref="AS13:AU13"/>
    <mergeCell ref="AA11:AB11"/>
    <mergeCell ref="AG11:AI11"/>
    <mergeCell ref="AK11:AM11"/>
    <mergeCell ref="AO11:AQ11"/>
    <mergeCell ref="AS11:AU11"/>
    <mergeCell ref="A12:B12"/>
    <mergeCell ref="C12:D12"/>
    <mergeCell ref="E12:F12"/>
    <mergeCell ref="G12:H12"/>
    <mergeCell ref="M12:O12"/>
    <mergeCell ref="Q12:S12"/>
    <mergeCell ref="U12:V12"/>
    <mergeCell ref="W12:X12"/>
    <mergeCell ref="Y12:Z12"/>
    <mergeCell ref="AA12:AB12"/>
    <mergeCell ref="AG12:AI12"/>
    <mergeCell ref="AK12:AM12"/>
    <mergeCell ref="AO12:AQ12"/>
    <mergeCell ref="AS12:AU12"/>
    <mergeCell ref="A11:B11"/>
    <mergeCell ref="C11:D11"/>
    <mergeCell ref="E11:F11"/>
    <mergeCell ref="G11:H11"/>
    <mergeCell ref="M11:O11"/>
    <mergeCell ref="Q11:S11"/>
    <mergeCell ref="U11:V11"/>
    <mergeCell ref="W11:X11"/>
    <mergeCell ref="Y9:Z9"/>
    <mergeCell ref="E9:F9"/>
    <mergeCell ref="G9:H9"/>
    <mergeCell ref="I9:K9"/>
    <mergeCell ref="M9:O9"/>
    <mergeCell ref="Q9:S9"/>
    <mergeCell ref="U9:V9"/>
    <mergeCell ref="W9:X9"/>
    <mergeCell ref="Y11:Z11"/>
    <mergeCell ref="I11:L11"/>
    <mergeCell ref="AG9:AI9"/>
    <mergeCell ref="AK9:AM9"/>
    <mergeCell ref="AO9:AQ9"/>
    <mergeCell ref="AS9:AU9"/>
    <mergeCell ref="A10:B10"/>
    <mergeCell ref="C10:D10"/>
    <mergeCell ref="E10:F10"/>
    <mergeCell ref="G10:H10"/>
    <mergeCell ref="I10:K10"/>
    <mergeCell ref="M10:O10"/>
    <mergeCell ref="Q10:S10"/>
    <mergeCell ref="U10:V10"/>
    <mergeCell ref="W10:X10"/>
    <mergeCell ref="Y10:Z10"/>
    <mergeCell ref="AA10:AB10"/>
    <mergeCell ref="AC10:AE10"/>
    <mergeCell ref="AG10:AI10"/>
    <mergeCell ref="AK10:AM10"/>
    <mergeCell ref="AO10:AQ10"/>
    <mergeCell ref="AS10:AU10"/>
    <mergeCell ref="A9:B9"/>
    <mergeCell ref="C9:D9"/>
    <mergeCell ref="AK7:AM7"/>
    <mergeCell ref="W6:X6"/>
    <mergeCell ref="Y6:Z6"/>
    <mergeCell ref="AS7:AU7"/>
    <mergeCell ref="A8:B8"/>
    <mergeCell ref="C8:D8"/>
    <mergeCell ref="E8:F8"/>
    <mergeCell ref="G8:H8"/>
    <mergeCell ref="I8:K8"/>
    <mergeCell ref="M8:O8"/>
    <mergeCell ref="Q8:S8"/>
    <mergeCell ref="U8:V8"/>
    <mergeCell ref="W8:X8"/>
    <mergeCell ref="Y8:Z8"/>
    <mergeCell ref="AA8:AB8"/>
    <mergeCell ref="AC8:AE8"/>
    <mergeCell ref="AG8:AI8"/>
    <mergeCell ref="AK8:AM8"/>
    <mergeCell ref="AO8:AQ8"/>
    <mergeCell ref="AS8:AU8"/>
    <mergeCell ref="AO7:AQ7"/>
    <mergeCell ref="AS4:AV4"/>
    <mergeCell ref="Q5:T5"/>
    <mergeCell ref="AO5:AR5"/>
    <mergeCell ref="AS5:AV5"/>
    <mergeCell ref="AA6:AB6"/>
    <mergeCell ref="AC6:AE6"/>
    <mergeCell ref="AG6:AI6"/>
    <mergeCell ref="AK6:AM6"/>
    <mergeCell ref="AO6:AQ6"/>
    <mergeCell ref="Q6:S6"/>
    <mergeCell ref="U6:V6"/>
    <mergeCell ref="A3:H5"/>
    <mergeCell ref="AS6:AU6"/>
    <mergeCell ref="A7:B7"/>
    <mergeCell ref="C7:D7"/>
    <mergeCell ref="E7:F7"/>
    <mergeCell ref="G7:H7"/>
    <mergeCell ref="I7:K7"/>
    <mergeCell ref="I3:P3"/>
    <mergeCell ref="Q3:T3"/>
    <mergeCell ref="AK3:AN5"/>
    <mergeCell ref="AO3:AR3"/>
    <mergeCell ref="AS3:BD3"/>
    <mergeCell ref="AW4:AZ4"/>
    <mergeCell ref="BA4:BD4"/>
    <mergeCell ref="AW5:AZ5"/>
    <mergeCell ref="BA5:BD5"/>
    <mergeCell ref="U3:AB5"/>
    <mergeCell ref="AC3:AJ3"/>
    <mergeCell ref="I4:L5"/>
    <mergeCell ref="M4:P5"/>
    <mergeCell ref="Q4:T4"/>
    <mergeCell ref="AC4:AF5"/>
    <mergeCell ref="AG4:AJ5"/>
    <mergeCell ref="AO4:AR4"/>
    <mergeCell ref="A52:D52"/>
    <mergeCell ref="E52:H52"/>
    <mergeCell ref="I52:L52"/>
    <mergeCell ref="M52:P52"/>
    <mergeCell ref="Q52:T52"/>
    <mergeCell ref="U52:X52"/>
    <mergeCell ref="Y52:AB52"/>
    <mergeCell ref="AG52:AJ52"/>
    <mergeCell ref="A6:B6"/>
    <mergeCell ref="C6:D6"/>
    <mergeCell ref="E6:F6"/>
    <mergeCell ref="G6:H6"/>
    <mergeCell ref="I6:K6"/>
    <mergeCell ref="M6:O6"/>
    <mergeCell ref="M7:O7"/>
    <mergeCell ref="Q7:S7"/>
    <mergeCell ref="U7:V7"/>
    <mergeCell ref="W7:X7"/>
    <mergeCell ref="Y7:Z7"/>
    <mergeCell ref="AA7:AB7"/>
    <mergeCell ref="AC7:AE7"/>
    <mergeCell ref="AG7:AI7"/>
    <mergeCell ref="AA9:AB9"/>
    <mergeCell ref="AC9:AE9"/>
    <mergeCell ref="A46:D47"/>
    <mergeCell ref="E46:H47"/>
    <mergeCell ref="I46:L47"/>
    <mergeCell ref="M46:P47"/>
    <mergeCell ref="Q46:T47"/>
    <mergeCell ref="U46:X47"/>
    <mergeCell ref="Y46:AB47"/>
    <mergeCell ref="AC46:AF47"/>
    <mergeCell ref="AG46:AJ47"/>
    <mergeCell ref="U48:X48"/>
    <mergeCell ref="AK52:AN52"/>
    <mergeCell ref="Y56:AB57"/>
    <mergeCell ref="AG56:AJ57"/>
    <mergeCell ref="Y48:AB48"/>
    <mergeCell ref="AG48:AJ48"/>
    <mergeCell ref="U56:X57"/>
    <mergeCell ref="I35:L35"/>
    <mergeCell ref="M35:P35"/>
    <mergeCell ref="Q35:T35"/>
    <mergeCell ref="U35:X35"/>
    <mergeCell ref="U42:X42"/>
    <mergeCell ref="AK51:AN51"/>
    <mergeCell ref="AK46:AN47"/>
    <mergeCell ref="U51:X51"/>
    <mergeCell ref="Y51:AB51"/>
    <mergeCell ref="AG51:AJ51"/>
    <mergeCell ref="U49:X49"/>
    <mergeCell ref="Y49:AB49"/>
    <mergeCell ref="AG49:AJ49"/>
    <mergeCell ref="AK48:AN48"/>
    <mergeCell ref="AK49:AN49"/>
    <mergeCell ref="AK50:AN50"/>
    <mergeCell ref="U53:X53"/>
    <mergeCell ref="A41:H41"/>
    <mergeCell ref="I41:L41"/>
    <mergeCell ref="M41:P41"/>
    <mergeCell ref="Q41:T41"/>
    <mergeCell ref="U41:X41"/>
    <mergeCell ref="U39:X39"/>
    <mergeCell ref="I38:L38"/>
    <mergeCell ref="A36:H36"/>
    <mergeCell ref="I36:L36"/>
    <mergeCell ref="A40:H40"/>
    <mergeCell ref="I40:L40"/>
    <mergeCell ref="M40:P40"/>
    <mergeCell ref="Q40:T40"/>
    <mergeCell ref="U40:X40"/>
    <mergeCell ref="AO46:AR47"/>
    <mergeCell ref="AS49:AV52"/>
    <mergeCell ref="AY48:AZ48"/>
    <mergeCell ref="AY49:AZ52"/>
    <mergeCell ref="BC46:BD47"/>
    <mergeCell ref="BC48:BD48"/>
    <mergeCell ref="BC49:BD52"/>
    <mergeCell ref="BE46:BE47"/>
    <mergeCell ref="BE49:BE52"/>
    <mergeCell ref="AO48:AR48"/>
    <mergeCell ref="AO49:AR49"/>
    <mergeCell ref="AO50:AR50"/>
    <mergeCell ref="AO51:AR51"/>
    <mergeCell ref="AO52:AR52"/>
    <mergeCell ref="AS46:AV47"/>
    <mergeCell ref="AS48:AV48"/>
    <mergeCell ref="AY46:AZ47"/>
  </mergeCells>
  <phoneticPr fontId="1"/>
  <pageMargins left="0.7" right="0.7" top="0.75" bottom="0.75" header="0.3" footer="0.3"/>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算定表</vt:lpstr>
      <vt:lpstr>基本手数料</vt:lpstr>
      <vt:lpstr>構造審査料</vt:lpstr>
      <vt:lpstr>天空率他</vt:lpstr>
      <vt:lpstr>中間・完了検査</vt:lpstr>
      <vt:lpstr>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Hideyuki Yatsuga</dc:creator>
  <cp:lastModifiedBy>koike-y</cp:lastModifiedBy>
  <cp:lastPrinted>2025-03-06T09:02:14Z</cp:lastPrinted>
  <dcterms:created xsi:type="dcterms:W3CDTF">2023-12-27T08:52:31Z</dcterms:created>
  <dcterms:modified xsi:type="dcterms:W3CDTF">2025-03-26T01:13:48Z</dcterms:modified>
</cp:coreProperties>
</file>